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Excel para publicar\AÑO 2022\12-DICIEMBRE 2022\"/>
    </mc:Choice>
  </mc:AlternateContent>
  <bookViews>
    <workbookView xWindow="0" yWindow="0" windowWidth="2370" windowHeight="0"/>
  </bookViews>
  <sheets>
    <sheet name="EJECUCIÓN PRESUP.DEL GASTO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75" i="1" l="1"/>
  <c r="Q69" i="1"/>
  <c r="N68" i="1"/>
  <c r="O66" i="1"/>
  <c r="O62" i="1"/>
  <c r="O57" i="1"/>
  <c r="M48" i="1"/>
  <c r="O48" i="1" s="1"/>
  <c r="M47" i="1"/>
  <c r="O47" i="1" s="1"/>
  <c r="O44" i="1"/>
  <c r="O38" i="1"/>
  <c r="N38" i="1"/>
  <c r="O34" i="1"/>
  <c r="M32" i="1"/>
  <c r="O32" i="1" s="1"/>
  <c r="O31" i="1"/>
  <c r="N29" i="1"/>
  <c r="M29" i="1"/>
  <c r="O29" i="1" s="1"/>
  <c r="O22" i="1"/>
  <c r="M20" i="1"/>
  <c r="O20" i="1" s="1"/>
  <c r="O19" i="1"/>
  <c r="O18" i="1"/>
  <c r="R17" i="1"/>
  <c r="O17" i="1"/>
  <c r="Q12" i="1"/>
  <c r="R12" i="1" s="1"/>
  <c r="M10" i="1"/>
  <c r="Q22" i="1" s="1"/>
  <c r="Q23" i="1" s="1"/>
  <c r="Q9" i="1"/>
  <c r="O9" i="1"/>
  <c r="O10" i="1" l="1"/>
  <c r="O68" i="1" s="1"/>
  <c r="S74" i="1" s="1"/>
  <c r="S76" i="1" s="1"/>
  <c r="M68" i="1"/>
</calcChain>
</file>

<file path=xl/sharedStrings.xml><?xml version="1.0" encoding="utf-8"?>
<sst xmlns="http://schemas.openxmlformats.org/spreadsheetml/2006/main" count="228" uniqueCount="42">
  <si>
    <t>Firma del Director  o Presidente</t>
  </si>
  <si>
    <t>Firma del Financiero</t>
  </si>
  <si>
    <t>___________________________</t>
  </si>
  <si>
    <t>Firma del Enc. Administrativo</t>
  </si>
  <si>
    <t>Firma del Contador</t>
  </si>
  <si>
    <t>CONSEJO ECONÓMICO Y SOCIAL</t>
  </si>
  <si>
    <t>EJECUCIÓN PRESUPUESTARIA DEL GASTO</t>
  </si>
  <si>
    <t>PERÍODO ENERO- DICIEMBRE, 2022</t>
  </si>
  <si>
    <t>CÓDIGO:  2108</t>
  </si>
  <si>
    <t>IMPUTACIÓN PRESUPUESTARIA</t>
  </si>
  <si>
    <t>EJECUCIÓN DEL GASTO</t>
  </si>
  <si>
    <t>(2)</t>
  </si>
  <si>
    <t>CLASIF. OBJ. DEL GASTO</t>
  </si>
  <si>
    <t>PASIVOS</t>
  </si>
  <si>
    <t>DEVENGADO</t>
  </si>
  <si>
    <t>PAGADO</t>
  </si>
  <si>
    <t>PROG.</t>
  </si>
  <si>
    <t>SUB PROG.</t>
  </si>
  <si>
    <t>PROY.</t>
  </si>
  <si>
    <t>ACT./OBRA</t>
  </si>
  <si>
    <t>UB. GEOG.</t>
  </si>
  <si>
    <t>FUNC.</t>
  </si>
  <si>
    <t>FONDO</t>
  </si>
  <si>
    <t>TIPO</t>
  </si>
  <si>
    <t>OBJ.</t>
  </si>
  <si>
    <t>CUENTA</t>
  </si>
  <si>
    <t>SUBCTA</t>
  </si>
  <si>
    <t>AUX</t>
  </si>
  <si>
    <t>(3)</t>
  </si>
  <si>
    <t>(4)</t>
  </si>
  <si>
    <t>(5)</t>
  </si>
  <si>
    <t>00</t>
  </si>
  <si>
    <t>0000</t>
  </si>
  <si>
    <t>N/A</t>
  </si>
  <si>
    <t>tb</t>
  </si>
  <si>
    <t xml:space="preserve">fondo </t>
  </si>
  <si>
    <t>isr</t>
  </si>
  <si>
    <t>Anexo 2</t>
  </si>
  <si>
    <t>TOTAL</t>
  </si>
  <si>
    <t>Autorizado Por:</t>
  </si>
  <si>
    <t>Iraima Capriles</t>
  </si>
  <si>
    <t>Directora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</si>
</sst>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43" fontId="0" fillId="0" borderId="0" xfId="1" applyFont="1"/>
    <xf numFmtId="43" fontId="0" fillId="0" borderId="0" xfId="0" applyNumberFormat="1"/>
    <xf numFmtId="0" fontId="3" fillId="0" borderId="1" xfId="2" applyFont="1" applyBorder="1"/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/>
    <xf numFmtId="0" fontId="3" fillId="0" borderId="0" xfId="2" applyFont="1" applyAlignment="1">
      <alignment horizontal="center"/>
    </xf>
    <xf numFmtId="0" fontId="6" fillId="0" borderId="0" xfId="0" applyFont="1"/>
    <xf numFmtId="0" fontId="0" fillId="2" borderId="0" xfId="0" applyFill="1"/>
    <xf numFmtId="0" fontId="5" fillId="0" borderId="0" xfId="0" applyFont="1"/>
    <xf numFmtId="0" fontId="0" fillId="0" borderId="3" xfId="0" applyBorder="1"/>
    <xf numFmtId="0" fontId="0" fillId="2" borderId="3" xfId="0" applyFill="1" applyBorder="1"/>
    <xf numFmtId="0" fontId="7" fillId="0" borderId="5" xfId="0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2" fillId="0" borderId="0" xfId="0" applyFont="1"/>
    <xf numFmtId="0" fontId="7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3" xfId="0" applyFont="1" applyBorder="1"/>
    <xf numFmtId="0" fontId="7" fillId="0" borderId="15" xfId="0" applyFont="1" applyBorder="1"/>
    <xf numFmtId="49" fontId="5" fillId="2" borderId="0" xfId="0" applyNumberFormat="1" applyFont="1" applyFill="1" applyAlignment="1">
      <alignment horizontal="center"/>
    </xf>
    <xf numFmtId="49" fontId="5" fillId="2" borderId="13" xfId="0" applyNumberFormat="1" applyFont="1" applyFill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0" borderId="6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6" xfId="0" applyFont="1" applyBorder="1"/>
    <xf numFmtId="41" fontId="0" fillId="2" borderId="16" xfId="0" applyNumberFormat="1" applyFill="1" applyBorder="1"/>
    <xf numFmtId="41" fontId="0" fillId="0" borderId="16" xfId="0" applyNumberFormat="1" applyBorder="1"/>
    <xf numFmtId="0" fontId="0" fillId="0" borderId="17" xfId="0" applyBorder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8" xfId="0" applyBorder="1"/>
    <xf numFmtId="41" fontId="2" fillId="2" borderId="17" xfId="0" applyNumberFormat="1" applyFont="1" applyFill="1" applyBorder="1"/>
    <xf numFmtId="41" fontId="2" fillId="0" borderId="17" xfId="0" applyNumberFormat="1" applyFont="1" applyBorder="1"/>
    <xf numFmtId="41" fontId="0" fillId="2" borderId="17" xfId="0" applyNumberFormat="1" applyFill="1" applyBorder="1"/>
    <xf numFmtId="2" fontId="0" fillId="0" borderId="0" xfId="0" applyNumberFormat="1"/>
    <xf numFmtId="49" fontId="2" fillId="0" borderId="0" xfId="0" applyNumberFormat="1" applyFont="1"/>
    <xf numFmtId="44" fontId="0" fillId="0" borderId="0" xfId="0" applyNumberFormat="1"/>
    <xf numFmtId="164" fontId="0" fillId="0" borderId="0" xfId="0" applyNumberFormat="1"/>
    <xf numFmtId="41" fontId="5" fillId="0" borderId="0" xfId="0" applyNumberFormat="1" applyFont="1"/>
    <xf numFmtId="0" fontId="5" fillId="0" borderId="19" xfId="0" applyFont="1" applyBorder="1" applyAlignment="1">
      <alignment horizontal="center"/>
    </xf>
    <xf numFmtId="41" fontId="5" fillId="0" borderId="17" xfId="0" applyNumberFormat="1" applyFont="1" applyBorder="1"/>
    <xf numFmtId="41" fontId="0" fillId="0" borderId="17" xfId="0" applyNumberFormat="1" applyBorder="1"/>
    <xf numFmtId="0" fontId="2" fillId="0" borderId="19" xfId="0" applyFont="1" applyBorder="1" applyAlignment="1">
      <alignment horizontal="center"/>
    </xf>
    <xf numFmtId="49" fontId="0" fillId="0" borderId="3" xfId="0" applyNumberFormat="1" applyBorder="1"/>
    <xf numFmtId="0" fontId="0" fillId="0" borderId="3" xfId="0" applyBorder="1" applyAlignment="1">
      <alignment horizontal="center"/>
    </xf>
    <xf numFmtId="0" fontId="2" fillId="0" borderId="3" xfId="0" applyFont="1" applyBorder="1"/>
    <xf numFmtId="0" fontId="0" fillId="0" borderId="19" xfId="0" applyBorder="1" applyAlignment="1">
      <alignment horizontal="center"/>
    </xf>
    <xf numFmtId="41" fontId="2" fillId="2" borderId="19" xfId="0" applyNumberFormat="1" applyFont="1" applyFill="1" applyBorder="1"/>
    <xf numFmtId="41" fontId="2" fillId="0" borderId="19" xfId="0" applyNumberFormat="1" applyFont="1" applyBorder="1"/>
    <xf numFmtId="41" fontId="0" fillId="0" borderId="19" xfId="0" applyNumberFormat="1" applyBorder="1"/>
    <xf numFmtId="0" fontId="5" fillId="0" borderId="21" xfId="0" applyFont="1" applyBorder="1" applyAlignment="1">
      <alignment horizontal="center"/>
    </xf>
    <xf numFmtId="41" fontId="5" fillId="2" borderId="22" xfId="0" applyNumberFormat="1" applyFont="1" applyFill="1" applyBorder="1"/>
    <xf numFmtId="49" fontId="0" fillId="0" borderId="0" xfId="0" applyNumberFormat="1" applyAlignment="1">
      <alignment horizontal="right"/>
    </xf>
    <xf numFmtId="0" fontId="5" fillId="0" borderId="0" xfId="0" applyFont="1" applyAlignment="1">
      <alignment horizontal="center"/>
    </xf>
    <xf numFmtId="0" fontId="2" fillId="2" borderId="0" xfId="0" applyFont="1" applyFill="1"/>
    <xf numFmtId="43" fontId="2" fillId="0" borderId="0" xfId="0" applyNumberFormat="1" applyFont="1"/>
    <xf numFmtId="43" fontId="5" fillId="0" borderId="0" xfId="0" applyNumberFormat="1" applyFont="1"/>
    <xf numFmtId="43" fontId="9" fillId="2" borderId="0" xfId="0" applyNumberFormat="1" applyFont="1" applyFill="1"/>
    <xf numFmtId="4" fontId="5" fillId="0" borderId="0" xfId="0" applyNumberFormat="1" applyFont="1"/>
    <xf numFmtId="0" fontId="2" fillId="2" borderId="0" xfId="0" applyFont="1" applyFill="1" applyAlignment="1">
      <alignment horizontal="right"/>
    </xf>
    <xf numFmtId="0" fontId="10" fillId="0" borderId="0" xfId="0" applyFont="1"/>
    <xf numFmtId="43" fontId="0" fillId="0" borderId="0" xfId="1" applyFont="1" applyBorder="1"/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0" xfId="2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2/Estados%20Financieros%2012-Diciembre%20%202022%20FINAL%20Bianny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Estado de Cambio 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Otros Pasivos"/>
      <sheetName val="Ingresos"/>
      <sheetName val="Nota Relación de Gastos"/>
      <sheetName val="Notas Formato Digecog"/>
      <sheetName val="Estado Comparativo"/>
      <sheetName val="Ejec.Presup.DigePrep.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93">
          <cell r="D93">
            <v>348407</v>
          </cell>
        </row>
      </sheetData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tabSelected="1" topLeftCell="A45" zoomScaleNormal="100" workbookViewId="0">
      <selection activeCell="W6" sqref="W6"/>
    </sheetView>
  </sheetViews>
  <sheetFormatPr baseColWidth="10" defaultColWidth="11.42578125" defaultRowHeight="15" x14ac:dyDescent="0.25"/>
  <cols>
    <col min="1" max="1" width="11.140625" customWidth="1"/>
    <col min="2" max="5" width="11.42578125" hidden="1" customWidth="1"/>
    <col min="6" max="6" width="4.140625" hidden="1" customWidth="1"/>
    <col min="7" max="7" width="6.85546875" hidden="1" customWidth="1"/>
    <col min="8" max="9" width="11.42578125" customWidth="1"/>
    <col min="10" max="10" width="11.28515625" customWidth="1"/>
    <col min="11" max="11" width="11.42578125" customWidth="1"/>
    <col min="12" max="12" width="12" customWidth="1"/>
    <col min="13" max="13" width="13.85546875" style="9" bestFit="1" customWidth="1"/>
    <col min="14" max="14" width="14.28515625" customWidth="1"/>
    <col min="15" max="15" width="14" customWidth="1"/>
    <col min="16" max="16" width="22.7109375" hidden="1" customWidth="1"/>
    <col min="17" max="17" width="0" hidden="1" customWidth="1"/>
    <col min="18" max="19" width="11.42578125" hidden="1" customWidth="1"/>
    <col min="21" max="21" width="13.85546875" bestFit="1" customWidth="1"/>
    <col min="22" max="22" width="14.85546875" bestFit="1" customWidth="1"/>
    <col min="257" max="257" width="11.42578125" customWidth="1"/>
    <col min="258" max="263" width="0" hidden="1" customWidth="1"/>
    <col min="264" max="268" width="11.42578125" customWidth="1"/>
    <col min="269" max="271" width="13.85546875" bestFit="1" customWidth="1"/>
    <col min="513" max="513" width="11.42578125" customWidth="1"/>
    <col min="514" max="519" width="0" hidden="1" customWidth="1"/>
    <col min="520" max="524" width="11.42578125" customWidth="1"/>
    <col min="525" max="527" width="13.85546875" bestFit="1" customWidth="1"/>
    <col min="769" max="769" width="11.42578125" customWidth="1"/>
    <col min="770" max="775" width="0" hidden="1" customWidth="1"/>
    <col min="776" max="780" width="11.42578125" customWidth="1"/>
    <col min="781" max="783" width="13.85546875" bestFit="1" customWidth="1"/>
    <col min="1025" max="1025" width="11.42578125" customWidth="1"/>
    <col min="1026" max="1031" width="0" hidden="1" customWidth="1"/>
    <col min="1032" max="1036" width="11.42578125" customWidth="1"/>
    <col min="1037" max="1039" width="13.85546875" bestFit="1" customWidth="1"/>
    <col min="1281" max="1281" width="11.42578125" customWidth="1"/>
    <col min="1282" max="1287" width="0" hidden="1" customWidth="1"/>
    <col min="1288" max="1292" width="11.42578125" customWidth="1"/>
    <col min="1293" max="1295" width="13.85546875" bestFit="1" customWidth="1"/>
    <col min="1537" max="1537" width="11.42578125" customWidth="1"/>
    <col min="1538" max="1543" width="0" hidden="1" customWidth="1"/>
    <col min="1544" max="1548" width="11.42578125" customWidth="1"/>
    <col min="1549" max="1551" width="13.85546875" bestFit="1" customWidth="1"/>
    <col min="1793" max="1793" width="11.42578125" customWidth="1"/>
    <col min="1794" max="1799" width="0" hidden="1" customWidth="1"/>
    <col min="1800" max="1804" width="11.42578125" customWidth="1"/>
    <col min="1805" max="1807" width="13.85546875" bestFit="1" customWidth="1"/>
    <col min="2049" max="2049" width="11.42578125" customWidth="1"/>
    <col min="2050" max="2055" width="0" hidden="1" customWidth="1"/>
    <col min="2056" max="2060" width="11.42578125" customWidth="1"/>
    <col min="2061" max="2063" width="13.85546875" bestFit="1" customWidth="1"/>
    <col min="2305" max="2305" width="11.42578125" customWidth="1"/>
    <col min="2306" max="2311" width="0" hidden="1" customWidth="1"/>
    <col min="2312" max="2316" width="11.42578125" customWidth="1"/>
    <col min="2317" max="2319" width="13.85546875" bestFit="1" customWidth="1"/>
    <col min="2561" max="2561" width="11.42578125" customWidth="1"/>
    <col min="2562" max="2567" width="0" hidden="1" customWidth="1"/>
    <col min="2568" max="2572" width="11.42578125" customWidth="1"/>
    <col min="2573" max="2575" width="13.85546875" bestFit="1" customWidth="1"/>
    <col min="2817" max="2817" width="11.42578125" customWidth="1"/>
    <col min="2818" max="2823" width="0" hidden="1" customWidth="1"/>
    <col min="2824" max="2828" width="11.42578125" customWidth="1"/>
    <col min="2829" max="2831" width="13.85546875" bestFit="1" customWidth="1"/>
    <col min="3073" max="3073" width="11.42578125" customWidth="1"/>
    <col min="3074" max="3079" width="0" hidden="1" customWidth="1"/>
    <col min="3080" max="3084" width="11.42578125" customWidth="1"/>
    <col min="3085" max="3087" width="13.85546875" bestFit="1" customWidth="1"/>
    <col min="3329" max="3329" width="11.42578125" customWidth="1"/>
    <col min="3330" max="3335" width="0" hidden="1" customWidth="1"/>
    <col min="3336" max="3340" width="11.42578125" customWidth="1"/>
    <col min="3341" max="3343" width="13.85546875" bestFit="1" customWidth="1"/>
    <col min="3585" max="3585" width="11.42578125" customWidth="1"/>
    <col min="3586" max="3591" width="0" hidden="1" customWidth="1"/>
    <col min="3592" max="3596" width="11.42578125" customWidth="1"/>
    <col min="3597" max="3599" width="13.85546875" bestFit="1" customWidth="1"/>
    <col min="3841" max="3841" width="11.42578125" customWidth="1"/>
    <col min="3842" max="3847" width="0" hidden="1" customWidth="1"/>
    <col min="3848" max="3852" width="11.42578125" customWidth="1"/>
    <col min="3853" max="3855" width="13.85546875" bestFit="1" customWidth="1"/>
    <col min="4097" max="4097" width="11.42578125" customWidth="1"/>
    <col min="4098" max="4103" width="0" hidden="1" customWidth="1"/>
    <col min="4104" max="4108" width="11.42578125" customWidth="1"/>
    <col min="4109" max="4111" width="13.85546875" bestFit="1" customWidth="1"/>
    <col min="4353" max="4353" width="11.42578125" customWidth="1"/>
    <col min="4354" max="4359" width="0" hidden="1" customWidth="1"/>
    <col min="4360" max="4364" width="11.42578125" customWidth="1"/>
    <col min="4365" max="4367" width="13.85546875" bestFit="1" customWidth="1"/>
    <col min="4609" max="4609" width="11.42578125" customWidth="1"/>
    <col min="4610" max="4615" width="0" hidden="1" customWidth="1"/>
    <col min="4616" max="4620" width="11.42578125" customWidth="1"/>
    <col min="4621" max="4623" width="13.85546875" bestFit="1" customWidth="1"/>
    <col min="4865" max="4865" width="11.42578125" customWidth="1"/>
    <col min="4866" max="4871" width="0" hidden="1" customWidth="1"/>
    <col min="4872" max="4876" width="11.42578125" customWidth="1"/>
    <col min="4877" max="4879" width="13.85546875" bestFit="1" customWidth="1"/>
    <col min="5121" max="5121" width="11.42578125" customWidth="1"/>
    <col min="5122" max="5127" width="0" hidden="1" customWidth="1"/>
    <col min="5128" max="5132" width="11.42578125" customWidth="1"/>
    <col min="5133" max="5135" width="13.85546875" bestFit="1" customWidth="1"/>
    <col min="5377" max="5377" width="11.42578125" customWidth="1"/>
    <col min="5378" max="5383" width="0" hidden="1" customWidth="1"/>
    <col min="5384" max="5388" width="11.42578125" customWidth="1"/>
    <col min="5389" max="5391" width="13.85546875" bestFit="1" customWidth="1"/>
    <col min="5633" max="5633" width="11.42578125" customWidth="1"/>
    <col min="5634" max="5639" width="0" hidden="1" customWidth="1"/>
    <col min="5640" max="5644" width="11.42578125" customWidth="1"/>
    <col min="5645" max="5647" width="13.85546875" bestFit="1" customWidth="1"/>
    <col min="5889" max="5889" width="11.42578125" customWidth="1"/>
    <col min="5890" max="5895" width="0" hidden="1" customWidth="1"/>
    <col min="5896" max="5900" width="11.42578125" customWidth="1"/>
    <col min="5901" max="5903" width="13.85546875" bestFit="1" customWidth="1"/>
    <col min="6145" max="6145" width="11.42578125" customWidth="1"/>
    <col min="6146" max="6151" width="0" hidden="1" customWidth="1"/>
    <col min="6152" max="6156" width="11.42578125" customWidth="1"/>
    <col min="6157" max="6159" width="13.85546875" bestFit="1" customWidth="1"/>
    <col min="6401" max="6401" width="11.42578125" customWidth="1"/>
    <col min="6402" max="6407" width="0" hidden="1" customWidth="1"/>
    <col min="6408" max="6412" width="11.42578125" customWidth="1"/>
    <col min="6413" max="6415" width="13.85546875" bestFit="1" customWidth="1"/>
    <col min="6657" max="6657" width="11.42578125" customWidth="1"/>
    <col min="6658" max="6663" width="0" hidden="1" customWidth="1"/>
    <col min="6664" max="6668" width="11.42578125" customWidth="1"/>
    <col min="6669" max="6671" width="13.85546875" bestFit="1" customWidth="1"/>
    <col min="6913" max="6913" width="11.42578125" customWidth="1"/>
    <col min="6914" max="6919" width="0" hidden="1" customWidth="1"/>
    <col min="6920" max="6924" width="11.42578125" customWidth="1"/>
    <col min="6925" max="6927" width="13.85546875" bestFit="1" customWidth="1"/>
    <col min="7169" max="7169" width="11.42578125" customWidth="1"/>
    <col min="7170" max="7175" width="0" hidden="1" customWidth="1"/>
    <col min="7176" max="7180" width="11.42578125" customWidth="1"/>
    <col min="7181" max="7183" width="13.85546875" bestFit="1" customWidth="1"/>
    <col min="7425" max="7425" width="11.42578125" customWidth="1"/>
    <col min="7426" max="7431" width="0" hidden="1" customWidth="1"/>
    <col min="7432" max="7436" width="11.42578125" customWidth="1"/>
    <col min="7437" max="7439" width="13.85546875" bestFit="1" customWidth="1"/>
    <col min="7681" max="7681" width="11.42578125" customWidth="1"/>
    <col min="7682" max="7687" width="0" hidden="1" customWidth="1"/>
    <col min="7688" max="7692" width="11.42578125" customWidth="1"/>
    <col min="7693" max="7695" width="13.85546875" bestFit="1" customWidth="1"/>
    <col min="7937" max="7937" width="11.42578125" customWidth="1"/>
    <col min="7938" max="7943" width="0" hidden="1" customWidth="1"/>
    <col min="7944" max="7948" width="11.42578125" customWidth="1"/>
    <col min="7949" max="7951" width="13.85546875" bestFit="1" customWidth="1"/>
    <col min="8193" max="8193" width="11.42578125" customWidth="1"/>
    <col min="8194" max="8199" width="0" hidden="1" customWidth="1"/>
    <col min="8200" max="8204" width="11.42578125" customWidth="1"/>
    <col min="8205" max="8207" width="13.85546875" bestFit="1" customWidth="1"/>
    <col min="8449" max="8449" width="11.42578125" customWidth="1"/>
    <col min="8450" max="8455" width="0" hidden="1" customWidth="1"/>
    <col min="8456" max="8460" width="11.42578125" customWidth="1"/>
    <col min="8461" max="8463" width="13.85546875" bestFit="1" customWidth="1"/>
    <col min="8705" max="8705" width="11.42578125" customWidth="1"/>
    <col min="8706" max="8711" width="0" hidden="1" customWidth="1"/>
    <col min="8712" max="8716" width="11.42578125" customWidth="1"/>
    <col min="8717" max="8719" width="13.85546875" bestFit="1" customWidth="1"/>
    <col min="8961" max="8961" width="11.42578125" customWidth="1"/>
    <col min="8962" max="8967" width="0" hidden="1" customWidth="1"/>
    <col min="8968" max="8972" width="11.42578125" customWidth="1"/>
    <col min="8973" max="8975" width="13.85546875" bestFit="1" customWidth="1"/>
    <col min="9217" max="9217" width="11.42578125" customWidth="1"/>
    <col min="9218" max="9223" width="0" hidden="1" customWidth="1"/>
    <col min="9224" max="9228" width="11.42578125" customWidth="1"/>
    <col min="9229" max="9231" width="13.85546875" bestFit="1" customWidth="1"/>
    <col min="9473" max="9473" width="11.42578125" customWidth="1"/>
    <col min="9474" max="9479" width="0" hidden="1" customWidth="1"/>
    <col min="9480" max="9484" width="11.42578125" customWidth="1"/>
    <col min="9485" max="9487" width="13.85546875" bestFit="1" customWidth="1"/>
    <col min="9729" max="9729" width="11.42578125" customWidth="1"/>
    <col min="9730" max="9735" width="0" hidden="1" customWidth="1"/>
    <col min="9736" max="9740" width="11.42578125" customWidth="1"/>
    <col min="9741" max="9743" width="13.85546875" bestFit="1" customWidth="1"/>
    <col min="9985" max="9985" width="11.42578125" customWidth="1"/>
    <col min="9986" max="9991" width="0" hidden="1" customWidth="1"/>
    <col min="9992" max="9996" width="11.42578125" customWidth="1"/>
    <col min="9997" max="9999" width="13.85546875" bestFit="1" customWidth="1"/>
    <col min="10241" max="10241" width="11.42578125" customWidth="1"/>
    <col min="10242" max="10247" width="0" hidden="1" customWidth="1"/>
    <col min="10248" max="10252" width="11.42578125" customWidth="1"/>
    <col min="10253" max="10255" width="13.85546875" bestFit="1" customWidth="1"/>
    <col min="10497" max="10497" width="11.42578125" customWidth="1"/>
    <col min="10498" max="10503" width="0" hidden="1" customWidth="1"/>
    <col min="10504" max="10508" width="11.42578125" customWidth="1"/>
    <col min="10509" max="10511" width="13.85546875" bestFit="1" customWidth="1"/>
    <col min="10753" max="10753" width="11.42578125" customWidth="1"/>
    <col min="10754" max="10759" width="0" hidden="1" customWidth="1"/>
    <col min="10760" max="10764" width="11.42578125" customWidth="1"/>
    <col min="10765" max="10767" width="13.85546875" bestFit="1" customWidth="1"/>
    <col min="11009" max="11009" width="11.42578125" customWidth="1"/>
    <col min="11010" max="11015" width="0" hidden="1" customWidth="1"/>
    <col min="11016" max="11020" width="11.42578125" customWidth="1"/>
    <col min="11021" max="11023" width="13.85546875" bestFit="1" customWidth="1"/>
    <col min="11265" max="11265" width="11.42578125" customWidth="1"/>
    <col min="11266" max="11271" width="0" hidden="1" customWidth="1"/>
    <col min="11272" max="11276" width="11.42578125" customWidth="1"/>
    <col min="11277" max="11279" width="13.85546875" bestFit="1" customWidth="1"/>
    <col min="11521" max="11521" width="11.42578125" customWidth="1"/>
    <col min="11522" max="11527" width="0" hidden="1" customWidth="1"/>
    <col min="11528" max="11532" width="11.42578125" customWidth="1"/>
    <col min="11533" max="11535" width="13.85546875" bestFit="1" customWidth="1"/>
    <col min="11777" max="11777" width="11.42578125" customWidth="1"/>
    <col min="11778" max="11783" width="0" hidden="1" customWidth="1"/>
    <col min="11784" max="11788" width="11.42578125" customWidth="1"/>
    <col min="11789" max="11791" width="13.85546875" bestFit="1" customWidth="1"/>
    <col min="12033" max="12033" width="11.42578125" customWidth="1"/>
    <col min="12034" max="12039" width="0" hidden="1" customWidth="1"/>
    <col min="12040" max="12044" width="11.42578125" customWidth="1"/>
    <col min="12045" max="12047" width="13.85546875" bestFit="1" customWidth="1"/>
    <col min="12289" max="12289" width="11.42578125" customWidth="1"/>
    <col min="12290" max="12295" width="0" hidden="1" customWidth="1"/>
    <col min="12296" max="12300" width="11.42578125" customWidth="1"/>
    <col min="12301" max="12303" width="13.85546875" bestFit="1" customWidth="1"/>
    <col min="12545" max="12545" width="11.42578125" customWidth="1"/>
    <col min="12546" max="12551" width="0" hidden="1" customWidth="1"/>
    <col min="12552" max="12556" width="11.42578125" customWidth="1"/>
    <col min="12557" max="12559" width="13.85546875" bestFit="1" customWidth="1"/>
    <col min="12801" max="12801" width="11.42578125" customWidth="1"/>
    <col min="12802" max="12807" width="0" hidden="1" customWidth="1"/>
    <col min="12808" max="12812" width="11.42578125" customWidth="1"/>
    <col min="12813" max="12815" width="13.85546875" bestFit="1" customWidth="1"/>
    <col min="13057" max="13057" width="11.42578125" customWidth="1"/>
    <col min="13058" max="13063" width="0" hidden="1" customWidth="1"/>
    <col min="13064" max="13068" width="11.42578125" customWidth="1"/>
    <col min="13069" max="13071" width="13.85546875" bestFit="1" customWidth="1"/>
    <col min="13313" max="13313" width="11.42578125" customWidth="1"/>
    <col min="13314" max="13319" width="0" hidden="1" customWidth="1"/>
    <col min="13320" max="13324" width="11.42578125" customWidth="1"/>
    <col min="13325" max="13327" width="13.85546875" bestFit="1" customWidth="1"/>
    <col min="13569" max="13569" width="11.42578125" customWidth="1"/>
    <col min="13570" max="13575" width="0" hidden="1" customWidth="1"/>
    <col min="13576" max="13580" width="11.42578125" customWidth="1"/>
    <col min="13581" max="13583" width="13.85546875" bestFit="1" customWidth="1"/>
    <col min="13825" max="13825" width="11.42578125" customWidth="1"/>
    <col min="13826" max="13831" width="0" hidden="1" customWidth="1"/>
    <col min="13832" max="13836" width="11.42578125" customWidth="1"/>
    <col min="13837" max="13839" width="13.85546875" bestFit="1" customWidth="1"/>
    <col min="14081" max="14081" width="11.42578125" customWidth="1"/>
    <col min="14082" max="14087" width="0" hidden="1" customWidth="1"/>
    <col min="14088" max="14092" width="11.42578125" customWidth="1"/>
    <col min="14093" max="14095" width="13.85546875" bestFit="1" customWidth="1"/>
    <col min="14337" max="14337" width="11.42578125" customWidth="1"/>
    <col min="14338" max="14343" width="0" hidden="1" customWidth="1"/>
    <col min="14344" max="14348" width="11.42578125" customWidth="1"/>
    <col min="14349" max="14351" width="13.85546875" bestFit="1" customWidth="1"/>
    <col min="14593" max="14593" width="11.42578125" customWidth="1"/>
    <col min="14594" max="14599" width="0" hidden="1" customWidth="1"/>
    <col min="14600" max="14604" width="11.42578125" customWidth="1"/>
    <col min="14605" max="14607" width="13.85546875" bestFit="1" customWidth="1"/>
    <col min="14849" max="14849" width="11.42578125" customWidth="1"/>
    <col min="14850" max="14855" width="0" hidden="1" customWidth="1"/>
    <col min="14856" max="14860" width="11.42578125" customWidth="1"/>
    <col min="14861" max="14863" width="13.85546875" bestFit="1" customWidth="1"/>
    <col min="15105" max="15105" width="11.42578125" customWidth="1"/>
    <col min="15106" max="15111" width="0" hidden="1" customWidth="1"/>
    <col min="15112" max="15116" width="11.42578125" customWidth="1"/>
    <col min="15117" max="15119" width="13.85546875" bestFit="1" customWidth="1"/>
    <col min="15361" max="15361" width="11.42578125" customWidth="1"/>
    <col min="15362" max="15367" width="0" hidden="1" customWidth="1"/>
    <col min="15368" max="15372" width="11.42578125" customWidth="1"/>
    <col min="15373" max="15375" width="13.85546875" bestFit="1" customWidth="1"/>
    <col min="15617" max="15617" width="11.42578125" customWidth="1"/>
    <col min="15618" max="15623" width="0" hidden="1" customWidth="1"/>
    <col min="15624" max="15628" width="11.42578125" customWidth="1"/>
    <col min="15629" max="15631" width="13.85546875" bestFit="1" customWidth="1"/>
    <col min="15873" max="15873" width="11.42578125" customWidth="1"/>
    <col min="15874" max="15879" width="0" hidden="1" customWidth="1"/>
    <col min="15880" max="15884" width="11.42578125" customWidth="1"/>
    <col min="15885" max="15887" width="13.85546875" bestFit="1" customWidth="1"/>
    <col min="16129" max="16129" width="11.42578125" customWidth="1"/>
    <col min="16130" max="16135" width="0" hidden="1" customWidth="1"/>
    <col min="16136" max="16140" width="11.42578125" customWidth="1"/>
    <col min="16141" max="16143" width="13.85546875" bestFit="1" customWidth="1"/>
  </cols>
  <sheetData>
    <row r="1" spans="1:21" x14ac:dyDescent="0.25">
      <c r="A1" s="75" t="s">
        <v>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21" x14ac:dyDescent="0.25">
      <c r="A2" s="75" t="s">
        <v>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21" x14ac:dyDescent="0.25">
      <c r="A3" s="75" t="s">
        <v>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21" x14ac:dyDescent="0.25">
      <c r="A4" s="8" t="s">
        <v>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N4" s="10"/>
      <c r="O4" s="10"/>
    </row>
    <row r="5" spans="1:21" ht="15.75" thickBo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  <c r="N5" s="11"/>
      <c r="O5" s="11"/>
    </row>
    <row r="6" spans="1:21" x14ac:dyDescent="0.25">
      <c r="A6" s="76" t="s">
        <v>9</v>
      </c>
      <c r="B6" s="77"/>
      <c r="C6" s="77"/>
      <c r="D6" s="77"/>
      <c r="E6" s="77"/>
      <c r="F6" s="77"/>
      <c r="G6" s="77"/>
      <c r="H6" s="77"/>
      <c r="I6" s="78"/>
      <c r="J6" s="78"/>
      <c r="K6" s="79"/>
      <c r="L6" s="13"/>
      <c r="M6" s="77" t="s">
        <v>10</v>
      </c>
      <c r="N6" s="77"/>
      <c r="O6" s="80"/>
    </row>
    <row r="7" spans="1:21" ht="47.25" customHeight="1" x14ac:dyDescent="0.25">
      <c r="A7" s="81" t="s">
        <v>11</v>
      </c>
      <c r="B7" s="82"/>
      <c r="C7" s="81"/>
      <c r="D7" s="81"/>
      <c r="E7" s="81"/>
      <c r="F7" s="81"/>
      <c r="G7" s="81"/>
      <c r="H7" s="14"/>
      <c r="I7" s="83" t="s">
        <v>12</v>
      </c>
      <c r="J7" s="83"/>
      <c r="K7" s="83"/>
      <c r="L7" s="15"/>
      <c r="M7" s="16" t="s">
        <v>13</v>
      </c>
      <c r="N7" s="17" t="s">
        <v>14</v>
      </c>
      <c r="O7" s="18" t="s">
        <v>15</v>
      </c>
      <c r="U7" s="19"/>
    </row>
    <row r="8" spans="1:21" ht="15.75" thickBot="1" x14ac:dyDescent="0.3">
      <c r="A8" s="20" t="s">
        <v>16</v>
      </c>
      <c r="B8" s="21" t="s">
        <v>17</v>
      </c>
      <c r="C8" s="20" t="s">
        <v>18</v>
      </c>
      <c r="D8" s="20" t="s">
        <v>19</v>
      </c>
      <c r="E8" s="20" t="s">
        <v>20</v>
      </c>
      <c r="F8" s="20" t="s">
        <v>21</v>
      </c>
      <c r="G8" s="20" t="s">
        <v>22</v>
      </c>
      <c r="H8" s="22" t="s">
        <v>23</v>
      </c>
      <c r="I8" s="23" t="s">
        <v>24</v>
      </c>
      <c r="J8" s="24" t="s">
        <v>25</v>
      </c>
      <c r="K8" s="24" t="s">
        <v>26</v>
      </c>
      <c r="L8" s="25" t="s">
        <v>27</v>
      </c>
      <c r="M8" s="26" t="s">
        <v>28</v>
      </c>
      <c r="N8" s="27" t="s">
        <v>29</v>
      </c>
      <c r="O8" s="28" t="s">
        <v>30</v>
      </c>
    </row>
    <row r="9" spans="1:21" ht="20.25" customHeight="1" x14ac:dyDescent="0.25">
      <c r="A9" s="29">
        <v>98</v>
      </c>
      <c r="B9" s="30" t="s">
        <v>31</v>
      </c>
      <c r="C9" s="30" t="s">
        <v>31</v>
      </c>
      <c r="D9" s="30" t="s">
        <v>32</v>
      </c>
      <c r="E9" s="31" t="s">
        <v>33</v>
      </c>
      <c r="F9" s="31">
        <v>111</v>
      </c>
      <c r="G9" s="32">
        <v>100</v>
      </c>
      <c r="H9" s="33">
        <v>2</v>
      </c>
      <c r="I9" s="29">
        <v>1</v>
      </c>
      <c r="J9" s="29">
        <v>1</v>
      </c>
      <c r="K9" s="29">
        <v>1</v>
      </c>
      <c r="L9" s="29">
        <v>1</v>
      </c>
      <c r="M9" s="34">
        <v>193636.43</v>
      </c>
      <c r="N9" s="35">
        <v>4809000</v>
      </c>
      <c r="O9" s="35">
        <f>4809000+184742-M9</f>
        <v>4800105.57</v>
      </c>
      <c r="P9" s="2"/>
      <c r="Q9" s="2">
        <f>195910.81-M9</f>
        <v>2274.3800000000047</v>
      </c>
      <c r="T9" s="6"/>
      <c r="U9" s="6"/>
    </row>
    <row r="10" spans="1:21" ht="15.75" customHeight="1" x14ac:dyDescent="0.25">
      <c r="A10" s="36">
        <v>98</v>
      </c>
      <c r="B10" s="37" t="s">
        <v>31</v>
      </c>
      <c r="C10" s="37" t="s">
        <v>31</v>
      </c>
      <c r="D10" s="37" t="s">
        <v>32</v>
      </c>
      <c r="E10" s="38" t="s">
        <v>33</v>
      </c>
      <c r="F10" s="38">
        <v>111</v>
      </c>
      <c r="G10" s="39">
        <v>100</v>
      </c>
      <c r="H10" s="19">
        <v>2</v>
      </c>
      <c r="I10" s="36">
        <v>1</v>
      </c>
      <c r="J10" s="36">
        <v>1</v>
      </c>
      <c r="K10" s="36">
        <v>2</v>
      </c>
      <c r="L10" s="36">
        <v>1</v>
      </c>
      <c r="M10" s="40">
        <f>159520.1+414</f>
        <v>159934.1</v>
      </c>
      <c r="N10" s="41">
        <v>8193332</v>
      </c>
      <c r="O10" s="41">
        <f>8193332+126084-M10</f>
        <v>8159481.9000000004</v>
      </c>
      <c r="P10" s="2"/>
    </row>
    <row r="11" spans="1:21" ht="18" customHeight="1" x14ac:dyDescent="0.25">
      <c r="A11" s="36">
        <v>98</v>
      </c>
      <c r="B11" s="37" t="s">
        <v>31</v>
      </c>
      <c r="C11" s="37" t="s">
        <v>31</v>
      </c>
      <c r="D11" s="37" t="s">
        <v>32</v>
      </c>
      <c r="E11" s="38" t="s">
        <v>33</v>
      </c>
      <c r="F11" s="38">
        <v>111</v>
      </c>
      <c r="G11" s="39">
        <v>100</v>
      </c>
      <c r="H11" s="19">
        <v>2</v>
      </c>
      <c r="I11" s="36">
        <v>1</v>
      </c>
      <c r="J11" s="36">
        <v>1</v>
      </c>
      <c r="K11" s="36">
        <v>2</v>
      </c>
      <c r="L11" s="36">
        <v>5</v>
      </c>
      <c r="M11" s="42"/>
      <c r="N11" s="41">
        <v>159200</v>
      </c>
      <c r="O11" s="41">
        <v>159200</v>
      </c>
      <c r="P11" s="2"/>
    </row>
    <row r="12" spans="1:21" x14ac:dyDescent="0.25">
      <c r="A12" s="36">
        <v>98</v>
      </c>
      <c r="B12" s="37" t="s">
        <v>31</v>
      </c>
      <c r="C12" s="37" t="s">
        <v>31</v>
      </c>
      <c r="D12" s="37" t="s">
        <v>32</v>
      </c>
      <c r="E12" s="38" t="s">
        <v>33</v>
      </c>
      <c r="F12" s="38">
        <v>111</v>
      </c>
      <c r="G12" s="39">
        <v>100</v>
      </c>
      <c r="H12" s="19">
        <v>2</v>
      </c>
      <c r="I12" s="36">
        <v>1</v>
      </c>
      <c r="J12" s="36">
        <v>1</v>
      </c>
      <c r="K12" s="36">
        <v>4</v>
      </c>
      <c r="L12" s="36">
        <v>1</v>
      </c>
      <c r="M12" s="42">
        <v>0</v>
      </c>
      <c r="N12" s="41">
        <v>968878</v>
      </c>
      <c r="O12" s="41">
        <v>968878</v>
      </c>
      <c r="P12" s="2"/>
      <c r="Q12" s="1">
        <f>44586.38+52463.01+12400.87</f>
        <v>109450.26</v>
      </c>
      <c r="R12" s="2">
        <f>Q12-195910.81</f>
        <v>-86460.55</v>
      </c>
    </row>
    <row r="13" spans="1:21" ht="18" customHeight="1" x14ac:dyDescent="0.25">
      <c r="A13" s="36">
        <v>98</v>
      </c>
      <c r="B13" s="37" t="s">
        <v>31</v>
      </c>
      <c r="C13" s="37" t="s">
        <v>31</v>
      </c>
      <c r="D13" s="37" t="s">
        <v>32</v>
      </c>
      <c r="E13" s="38" t="s">
        <v>33</v>
      </c>
      <c r="F13" s="38">
        <v>111</v>
      </c>
      <c r="G13" s="39">
        <v>100</v>
      </c>
      <c r="H13" s="19">
        <v>2</v>
      </c>
      <c r="I13" s="36">
        <v>1</v>
      </c>
      <c r="J13" s="36">
        <v>1</v>
      </c>
      <c r="K13" s="36">
        <v>5</v>
      </c>
      <c r="L13" s="36">
        <v>1</v>
      </c>
      <c r="M13" s="42">
        <v>0</v>
      </c>
      <c r="N13" s="41">
        <v>0</v>
      </c>
      <c r="O13" s="41">
        <v>0</v>
      </c>
      <c r="P13" s="2"/>
    </row>
    <row r="14" spans="1:21" ht="20.25" customHeight="1" x14ac:dyDescent="0.25">
      <c r="A14" s="36">
        <v>98</v>
      </c>
      <c r="B14" s="37" t="s">
        <v>31</v>
      </c>
      <c r="C14" s="37" t="s">
        <v>31</v>
      </c>
      <c r="D14" s="37" t="s">
        <v>32</v>
      </c>
      <c r="E14" s="38" t="s">
        <v>33</v>
      </c>
      <c r="F14" s="38">
        <v>111</v>
      </c>
      <c r="G14" s="39">
        <v>100</v>
      </c>
      <c r="H14" s="19">
        <v>2</v>
      </c>
      <c r="I14" s="36">
        <v>1</v>
      </c>
      <c r="J14" s="36">
        <v>1</v>
      </c>
      <c r="K14" s="36">
        <v>5</v>
      </c>
      <c r="L14" s="36">
        <v>3</v>
      </c>
      <c r="M14" s="42">
        <v>0</v>
      </c>
      <c r="N14" s="41">
        <v>0</v>
      </c>
      <c r="O14" s="41">
        <v>0</v>
      </c>
      <c r="P14" s="2"/>
    </row>
    <row r="15" spans="1:21" ht="0.75" customHeight="1" x14ac:dyDescent="0.25">
      <c r="A15" s="36">
        <v>98</v>
      </c>
      <c r="B15" s="37" t="s">
        <v>31</v>
      </c>
      <c r="C15" s="37" t="s">
        <v>31</v>
      </c>
      <c r="D15" s="37" t="s">
        <v>32</v>
      </c>
      <c r="E15" s="38" t="s">
        <v>33</v>
      </c>
      <c r="F15" s="38">
        <v>111</v>
      </c>
      <c r="G15" s="39">
        <v>100</v>
      </c>
      <c r="H15" s="19">
        <v>2</v>
      </c>
      <c r="I15" s="36">
        <v>1</v>
      </c>
      <c r="J15" s="36">
        <v>1</v>
      </c>
      <c r="K15" s="36">
        <v>5</v>
      </c>
      <c r="L15" s="36">
        <v>4</v>
      </c>
      <c r="M15" s="42">
        <v>0</v>
      </c>
      <c r="N15" s="41">
        <v>0</v>
      </c>
      <c r="O15" s="41">
        <v>0</v>
      </c>
      <c r="P15" s="2"/>
    </row>
    <row r="16" spans="1:21" ht="15.75" hidden="1" customHeight="1" x14ac:dyDescent="0.25">
      <c r="A16" s="36">
        <v>98</v>
      </c>
      <c r="B16" s="37" t="s">
        <v>31</v>
      </c>
      <c r="C16" s="37" t="s">
        <v>31</v>
      </c>
      <c r="D16" s="37" t="s">
        <v>32</v>
      </c>
      <c r="E16" s="38" t="s">
        <v>33</v>
      </c>
      <c r="F16" s="38">
        <v>111</v>
      </c>
      <c r="G16" s="39">
        <v>100</v>
      </c>
      <c r="H16" s="19">
        <v>2</v>
      </c>
      <c r="I16" s="36">
        <v>1</v>
      </c>
      <c r="J16" s="36">
        <v>2</v>
      </c>
      <c r="K16" s="36">
        <v>2</v>
      </c>
      <c r="L16" s="36">
        <v>15</v>
      </c>
      <c r="M16" s="42">
        <v>0</v>
      </c>
      <c r="N16" s="41">
        <v>936861</v>
      </c>
      <c r="O16" s="41">
        <v>936861</v>
      </c>
      <c r="P16" s="2"/>
    </row>
    <row r="17" spans="1:18" ht="18" hidden="1" customHeight="1" x14ac:dyDescent="0.25">
      <c r="A17" s="36">
        <v>98</v>
      </c>
      <c r="B17" s="37" t="s">
        <v>31</v>
      </c>
      <c r="C17" s="37" t="s">
        <v>31</v>
      </c>
      <c r="D17" s="37" t="s">
        <v>32</v>
      </c>
      <c r="E17" s="38" t="s">
        <v>33</v>
      </c>
      <c r="F17" s="38">
        <v>111</v>
      </c>
      <c r="G17" s="39">
        <v>100</v>
      </c>
      <c r="H17" s="19">
        <v>2</v>
      </c>
      <c r="I17" s="36">
        <v>1</v>
      </c>
      <c r="J17" s="36">
        <v>5</v>
      </c>
      <c r="K17" s="36">
        <v>1</v>
      </c>
      <c r="L17" s="36"/>
      <c r="M17" s="40">
        <v>113053.01</v>
      </c>
      <c r="N17" s="41">
        <v>844121</v>
      </c>
      <c r="O17" s="41">
        <f>844121-M17</f>
        <v>731067.99</v>
      </c>
      <c r="P17" s="2"/>
      <c r="R17" s="1">
        <f>220563.9-148910.62</f>
        <v>71653.279999999999</v>
      </c>
    </row>
    <row r="18" spans="1:18" ht="21.75" customHeight="1" x14ac:dyDescent="0.25">
      <c r="A18" s="36">
        <v>98</v>
      </c>
      <c r="B18" s="37" t="s">
        <v>31</v>
      </c>
      <c r="C18" s="37" t="s">
        <v>31</v>
      </c>
      <c r="D18" s="37" t="s">
        <v>32</v>
      </c>
      <c r="E18" s="38" t="s">
        <v>33</v>
      </c>
      <c r="F18" s="38">
        <v>111</v>
      </c>
      <c r="G18" s="39">
        <v>100</v>
      </c>
      <c r="H18" s="19">
        <v>2</v>
      </c>
      <c r="I18" s="36">
        <v>1</v>
      </c>
      <c r="J18" s="36">
        <v>5</v>
      </c>
      <c r="K18" s="36">
        <v>2</v>
      </c>
      <c r="L18" s="36"/>
      <c r="M18" s="40">
        <v>115817.62</v>
      </c>
      <c r="N18" s="41">
        <v>950444</v>
      </c>
      <c r="O18" s="41">
        <f>950444-M18</f>
        <v>834626.38</v>
      </c>
      <c r="P18" s="2"/>
    </row>
    <row r="19" spans="1:18" ht="20.25" customHeight="1" x14ac:dyDescent="0.25">
      <c r="A19" s="36">
        <v>98</v>
      </c>
      <c r="B19" s="37" t="s">
        <v>31</v>
      </c>
      <c r="C19" s="37" t="s">
        <v>31</v>
      </c>
      <c r="D19" s="37" t="s">
        <v>32</v>
      </c>
      <c r="E19" s="38" t="s">
        <v>33</v>
      </c>
      <c r="F19" s="38">
        <v>111</v>
      </c>
      <c r="G19" s="39">
        <v>100</v>
      </c>
      <c r="H19" s="19">
        <v>2</v>
      </c>
      <c r="I19" s="36">
        <v>1</v>
      </c>
      <c r="J19" s="36">
        <v>5</v>
      </c>
      <c r="K19" s="36">
        <v>3</v>
      </c>
      <c r="L19" s="36"/>
      <c r="M19" s="40">
        <v>8569.2800000000007</v>
      </c>
      <c r="N19" s="41">
        <v>97788</v>
      </c>
      <c r="O19" s="41">
        <f>97788-M19</f>
        <v>89218.72</v>
      </c>
      <c r="P19" s="2"/>
    </row>
    <row r="20" spans="1:18" ht="20.25" customHeight="1" x14ac:dyDescent="0.25">
      <c r="A20" s="36">
        <v>98</v>
      </c>
      <c r="B20" s="37" t="s">
        <v>31</v>
      </c>
      <c r="C20" s="37" t="s">
        <v>31</v>
      </c>
      <c r="D20" s="37" t="s">
        <v>32</v>
      </c>
      <c r="E20" s="38" t="s">
        <v>33</v>
      </c>
      <c r="F20" s="38">
        <v>111</v>
      </c>
      <c r="G20" s="39">
        <v>100</v>
      </c>
      <c r="H20" s="19">
        <v>2</v>
      </c>
      <c r="I20" s="36">
        <v>2</v>
      </c>
      <c r="J20" s="36">
        <v>1</v>
      </c>
      <c r="K20" s="36">
        <v>3</v>
      </c>
      <c r="L20" s="36"/>
      <c r="M20" s="40">
        <f>25449.39+26384.8-353.31</f>
        <v>51480.880000000005</v>
      </c>
      <c r="N20" s="41">
        <v>638291</v>
      </c>
      <c r="O20" s="41">
        <f>638291+49840-M20</f>
        <v>636650.12</v>
      </c>
      <c r="P20" s="2"/>
    </row>
    <row r="21" spans="1:18" ht="17.25" customHeight="1" x14ac:dyDescent="0.25">
      <c r="A21" s="36">
        <v>98</v>
      </c>
      <c r="B21" s="37" t="s">
        <v>31</v>
      </c>
      <c r="C21" s="37" t="s">
        <v>31</v>
      </c>
      <c r="D21" s="37" t="s">
        <v>32</v>
      </c>
      <c r="E21" s="38" t="s">
        <v>33</v>
      </c>
      <c r="F21" s="38">
        <v>111</v>
      </c>
      <c r="G21" s="39">
        <v>100</v>
      </c>
      <c r="H21" s="19">
        <v>2</v>
      </c>
      <c r="I21" s="36">
        <v>2</v>
      </c>
      <c r="J21" s="36">
        <v>1</v>
      </c>
      <c r="K21" s="36">
        <v>5</v>
      </c>
      <c r="L21" s="36"/>
      <c r="M21" s="40"/>
      <c r="N21" s="41">
        <v>32281.95</v>
      </c>
      <c r="O21" s="41">
        <v>32281.95</v>
      </c>
      <c r="P21" s="2"/>
    </row>
    <row r="22" spans="1:18" x14ac:dyDescent="0.25">
      <c r="A22" s="36">
        <v>98</v>
      </c>
      <c r="B22" s="37" t="s">
        <v>31</v>
      </c>
      <c r="C22" s="37" t="s">
        <v>31</v>
      </c>
      <c r="D22" s="37" t="s">
        <v>32</v>
      </c>
      <c r="E22" s="38" t="s">
        <v>33</v>
      </c>
      <c r="F22" s="38">
        <v>111</v>
      </c>
      <c r="G22" s="39">
        <v>100</v>
      </c>
      <c r="H22" s="19">
        <v>2</v>
      </c>
      <c r="I22" s="36">
        <v>2</v>
      </c>
      <c r="J22" s="36">
        <v>1</v>
      </c>
      <c r="K22" s="36">
        <v>6</v>
      </c>
      <c r="L22" s="36">
        <v>1</v>
      </c>
      <c r="M22" s="40">
        <v>2832.19</v>
      </c>
      <c r="N22" s="41">
        <v>628414.9</v>
      </c>
      <c r="O22" s="41">
        <f>628414.9+2289-M22</f>
        <v>627871.71000000008</v>
      </c>
      <c r="P22" s="2"/>
      <c r="Q22" s="6">
        <f>M9+M10+M15</f>
        <v>353570.53</v>
      </c>
    </row>
    <row r="23" spans="1:18" x14ac:dyDescent="0.25">
      <c r="A23" s="36">
        <v>98</v>
      </c>
      <c r="B23" s="37" t="s">
        <v>31</v>
      </c>
      <c r="C23" s="37" t="s">
        <v>31</v>
      </c>
      <c r="D23" s="37" t="s">
        <v>32</v>
      </c>
      <c r="E23" s="38" t="s">
        <v>33</v>
      </c>
      <c r="F23" s="38">
        <v>111</v>
      </c>
      <c r="G23" s="39">
        <v>100</v>
      </c>
      <c r="H23" s="19">
        <v>2</v>
      </c>
      <c r="I23" s="36">
        <v>2</v>
      </c>
      <c r="J23" s="36">
        <v>2</v>
      </c>
      <c r="K23" s="36">
        <v>1</v>
      </c>
      <c r="L23" s="36"/>
      <c r="M23" s="40"/>
      <c r="N23" s="41">
        <v>344897.88</v>
      </c>
      <c r="O23" s="41">
        <v>344897.88</v>
      </c>
      <c r="P23" s="2"/>
      <c r="Q23" s="2">
        <f>Q22-390759.81</f>
        <v>-37189.27999999997</v>
      </c>
    </row>
    <row r="24" spans="1:18" ht="18" customHeight="1" x14ac:dyDescent="0.25">
      <c r="A24" s="36">
        <v>98</v>
      </c>
      <c r="B24" s="37" t="s">
        <v>31</v>
      </c>
      <c r="C24" s="37" t="s">
        <v>31</v>
      </c>
      <c r="D24" s="37" t="s">
        <v>32</v>
      </c>
      <c r="E24" s="38" t="s">
        <v>33</v>
      </c>
      <c r="F24" s="38">
        <v>111</v>
      </c>
      <c r="G24" s="39">
        <v>100</v>
      </c>
      <c r="H24" s="19">
        <v>2</v>
      </c>
      <c r="I24" s="36">
        <v>2</v>
      </c>
      <c r="J24" s="36">
        <v>2</v>
      </c>
      <c r="K24" s="36">
        <v>2</v>
      </c>
      <c r="L24" s="36"/>
      <c r="M24" s="40"/>
      <c r="N24" s="41">
        <v>23922</v>
      </c>
      <c r="O24" s="41">
        <v>23922</v>
      </c>
      <c r="P24" s="2"/>
    </row>
    <row r="25" spans="1:18" x14ac:dyDescent="0.25">
      <c r="A25" s="36">
        <v>98</v>
      </c>
      <c r="B25" s="37" t="s">
        <v>31</v>
      </c>
      <c r="C25" s="37" t="s">
        <v>31</v>
      </c>
      <c r="D25" s="37" t="s">
        <v>32</v>
      </c>
      <c r="E25" s="38" t="s">
        <v>33</v>
      </c>
      <c r="F25" s="38">
        <v>111</v>
      </c>
      <c r="G25" s="39">
        <v>100</v>
      </c>
      <c r="H25" s="19">
        <v>2</v>
      </c>
      <c r="I25" s="36">
        <v>2</v>
      </c>
      <c r="J25" s="36">
        <v>3</v>
      </c>
      <c r="K25" s="36">
        <v>1</v>
      </c>
      <c r="L25" s="36"/>
      <c r="M25" s="40"/>
      <c r="N25" s="41">
        <v>1150915</v>
      </c>
      <c r="O25" s="41">
        <v>1150915</v>
      </c>
      <c r="P25" s="2"/>
    </row>
    <row r="26" spans="1:18" x14ac:dyDescent="0.25">
      <c r="A26" s="36">
        <v>98</v>
      </c>
      <c r="B26" s="37" t="s">
        <v>31</v>
      </c>
      <c r="C26" s="37" t="s">
        <v>31</v>
      </c>
      <c r="D26" s="37" t="s">
        <v>32</v>
      </c>
      <c r="E26" s="38" t="s">
        <v>33</v>
      </c>
      <c r="F26" s="38">
        <v>111</v>
      </c>
      <c r="G26" s="39">
        <v>100</v>
      </c>
      <c r="H26" s="19">
        <v>2</v>
      </c>
      <c r="I26" s="36">
        <v>2</v>
      </c>
      <c r="J26" s="36">
        <v>3</v>
      </c>
      <c r="K26" s="36">
        <v>2</v>
      </c>
      <c r="L26" s="36"/>
      <c r="M26" s="40"/>
      <c r="N26" s="41">
        <v>0</v>
      </c>
      <c r="O26" s="41">
        <v>0</v>
      </c>
      <c r="P26" s="2"/>
    </row>
    <row r="27" spans="1:18" x14ac:dyDescent="0.25">
      <c r="A27" s="36">
        <v>98</v>
      </c>
      <c r="B27" s="37" t="s">
        <v>31</v>
      </c>
      <c r="C27" s="37" t="s">
        <v>31</v>
      </c>
      <c r="D27" s="37" t="s">
        <v>32</v>
      </c>
      <c r="E27" s="38" t="s">
        <v>33</v>
      </c>
      <c r="F27" s="38">
        <v>111</v>
      </c>
      <c r="G27" s="39">
        <v>100</v>
      </c>
      <c r="H27" s="19">
        <v>2</v>
      </c>
      <c r="I27" s="36">
        <v>2</v>
      </c>
      <c r="J27" s="36">
        <v>4</v>
      </c>
      <c r="K27" s="36">
        <v>1</v>
      </c>
      <c r="L27" s="36"/>
      <c r="M27" s="40"/>
      <c r="N27" s="41">
        <v>14518</v>
      </c>
      <c r="O27" s="41">
        <v>14518</v>
      </c>
      <c r="P27" s="2"/>
    </row>
    <row r="28" spans="1:18" x14ac:dyDescent="0.25">
      <c r="A28" s="36">
        <v>98</v>
      </c>
      <c r="B28" s="37" t="s">
        <v>31</v>
      </c>
      <c r="C28" s="37" t="s">
        <v>31</v>
      </c>
      <c r="D28" s="37" t="s">
        <v>32</v>
      </c>
      <c r="E28" s="38" t="s">
        <v>33</v>
      </c>
      <c r="F28" s="38">
        <v>111</v>
      </c>
      <c r="G28" s="39">
        <v>100</v>
      </c>
      <c r="H28" s="19">
        <v>2</v>
      </c>
      <c r="I28" s="36">
        <v>2</v>
      </c>
      <c r="J28" s="36">
        <v>4</v>
      </c>
      <c r="K28" s="36">
        <v>3</v>
      </c>
      <c r="L28" s="36"/>
      <c r="M28" s="40"/>
      <c r="N28" s="41">
        <v>0</v>
      </c>
      <c r="O28" s="41">
        <v>0</v>
      </c>
      <c r="P28" s="2"/>
    </row>
    <row r="29" spans="1:18" x14ac:dyDescent="0.25">
      <c r="A29" s="36">
        <v>98</v>
      </c>
      <c r="B29" s="37" t="s">
        <v>31</v>
      </c>
      <c r="C29" s="37" t="s">
        <v>31</v>
      </c>
      <c r="D29" s="37" t="s">
        <v>32</v>
      </c>
      <c r="E29" s="38" t="s">
        <v>33</v>
      </c>
      <c r="F29" s="38">
        <v>111</v>
      </c>
      <c r="G29" s="39">
        <v>100</v>
      </c>
      <c r="H29" s="19">
        <v>2</v>
      </c>
      <c r="I29" s="36">
        <v>2</v>
      </c>
      <c r="J29" s="36">
        <v>5</v>
      </c>
      <c r="K29" s="36">
        <v>1</v>
      </c>
      <c r="L29" s="36"/>
      <c r="M29" s="40">
        <f>29806.64+681.17+32191.17+735.66</f>
        <v>63414.64</v>
      </c>
      <c r="N29" s="41">
        <f>8354633+56071</f>
        <v>8410704</v>
      </c>
      <c r="O29" s="41">
        <f>8354633+56071+61283-M29</f>
        <v>8408572.3599999994</v>
      </c>
      <c r="P29" s="2"/>
    </row>
    <row r="30" spans="1:18" ht="15.75" customHeight="1" x14ac:dyDescent="0.25">
      <c r="A30" s="36">
        <v>98</v>
      </c>
      <c r="B30" s="37" t="s">
        <v>31</v>
      </c>
      <c r="C30" s="37" t="s">
        <v>31</v>
      </c>
      <c r="D30" s="37" t="s">
        <v>32</v>
      </c>
      <c r="E30" s="38" t="s">
        <v>33</v>
      </c>
      <c r="F30" s="38">
        <v>111</v>
      </c>
      <c r="G30" s="39">
        <v>100</v>
      </c>
      <c r="H30" s="19">
        <v>2</v>
      </c>
      <c r="I30" s="36">
        <v>2</v>
      </c>
      <c r="J30" s="36">
        <v>5</v>
      </c>
      <c r="K30" s="36">
        <v>3</v>
      </c>
      <c r="L30" s="36">
        <v>3</v>
      </c>
      <c r="M30" s="42"/>
      <c r="N30" s="41">
        <v>0</v>
      </c>
      <c r="O30" s="41">
        <v>0</v>
      </c>
      <c r="P30" s="2"/>
    </row>
    <row r="31" spans="1:18" x14ac:dyDescent="0.25">
      <c r="A31" s="36">
        <v>98</v>
      </c>
      <c r="B31" s="37" t="s">
        <v>31</v>
      </c>
      <c r="C31" s="37" t="s">
        <v>31</v>
      </c>
      <c r="D31" s="37" t="s">
        <v>32</v>
      </c>
      <c r="E31" s="38" t="s">
        <v>33</v>
      </c>
      <c r="F31" s="38">
        <v>111</v>
      </c>
      <c r="G31" s="39">
        <v>100</v>
      </c>
      <c r="H31" s="19">
        <v>2</v>
      </c>
      <c r="I31" s="36">
        <v>2</v>
      </c>
      <c r="J31" s="36">
        <v>5</v>
      </c>
      <c r="K31" s="36">
        <v>3</v>
      </c>
      <c r="L31" s="36">
        <v>4</v>
      </c>
      <c r="M31" s="42"/>
      <c r="N31" s="40">
        <v>4832</v>
      </c>
      <c r="O31" s="40">
        <f>4832+728</f>
        <v>5560</v>
      </c>
      <c r="P31" s="2"/>
    </row>
    <row r="32" spans="1:18" ht="16.5" customHeight="1" x14ac:dyDescent="0.25">
      <c r="A32" s="36">
        <v>98</v>
      </c>
      <c r="B32" s="37"/>
      <c r="C32" s="37"/>
      <c r="D32" s="37"/>
      <c r="E32" s="38"/>
      <c r="F32" s="38"/>
      <c r="G32" s="39"/>
      <c r="H32" s="19">
        <v>2</v>
      </c>
      <c r="I32" s="36">
        <v>2</v>
      </c>
      <c r="J32" s="36">
        <v>5</v>
      </c>
      <c r="K32" s="36">
        <v>3</v>
      </c>
      <c r="L32" s="36">
        <v>5</v>
      </c>
      <c r="M32" s="42">
        <f>350+378</f>
        <v>728</v>
      </c>
      <c r="N32" s="41">
        <v>101012</v>
      </c>
      <c r="O32" s="41">
        <f>101012-M32</f>
        <v>100284</v>
      </c>
      <c r="P32" s="2"/>
    </row>
    <row r="33" spans="1:22" ht="10.5" customHeight="1" x14ac:dyDescent="0.25">
      <c r="A33" s="36">
        <v>98</v>
      </c>
      <c r="B33" s="37" t="s">
        <v>31</v>
      </c>
      <c r="C33" s="37" t="s">
        <v>31</v>
      </c>
      <c r="D33" s="37" t="s">
        <v>32</v>
      </c>
      <c r="E33" s="38" t="s">
        <v>33</v>
      </c>
      <c r="F33" s="38">
        <v>111</v>
      </c>
      <c r="G33" s="39">
        <v>100</v>
      </c>
      <c r="H33" s="19">
        <v>2</v>
      </c>
      <c r="I33" s="36">
        <v>2</v>
      </c>
      <c r="J33" s="36">
        <v>6</v>
      </c>
      <c r="K33" s="36">
        <v>2</v>
      </c>
      <c r="L33" s="36">
        <v>1</v>
      </c>
      <c r="M33" s="40">
        <v>0</v>
      </c>
      <c r="N33" s="41">
        <v>0</v>
      </c>
      <c r="O33" s="41">
        <v>0</v>
      </c>
      <c r="P33" s="2"/>
    </row>
    <row r="34" spans="1:22" ht="16.5" customHeight="1" x14ac:dyDescent="0.25">
      <c r="A34" s="36">
        <v>98</v>
      </c>
      <c r="B34" s="37" t="s">
        <v>31</v>
      </c>
      <c r="C34" s="37" t="s">
        <v>31</v>
      </c>
      <c r="D34" s="37" t="s">
        <v>32</v>
      </c>
      <c r="E34" s="38" t="s">
        <v>33</v>
      </c>
      <c r="F34" s="38">
        <v>111</v>
      </c>
      <c r="G34" s="39">
        <v>100</v>
      </c>
      <c r="H34" s="19">
        <v>2</v>
      </c>
      <c r="I34" s="36">
        <v>2</v>
      </c>
      <c r="J34" s="36">
        <v>6</v>
      </c>
      <c r="K34" s="36">
        <v>3</v>
      </c>
      <c r="L34" s="36">
        <v>1</v>
      </c>
      <c r="M34" s="40">
        <v>5753.37</v>
      </c>
      <c r="N34" s="41">
        <v>1233290</v>
      </c>
      <c r="O34" s="41">
        <f>1233290+4109-M34</f>
        <v>1231645.6299999999</v>
      </c>
      <c r="P34" s="2"/>
    </row>
    <row r="35" spans="1:22" ht="16.5" customHeight="1" x14ac:dyDescent="0.25">
      <c r="A35" s="36">
        <v>98</v>
      </c>
      <c r="B35" s="37"/>
      <c r="C35" s="37"/>
      <c r="D35" s="37"/>
      <c r="E35" s="38"/>
      <c r="F35" s="38"/>
      <c r="G35" s="39"/>
      <c r="H35" s="19">
        <v>2</v>
      </c>
      <c r="I35" s="36">
        <v>2</v>
      </c>
      <c r="J35" s="36">
        <v>6</v>
      </c>
      <c r="K35" s="36">
        <v>3</v>
      </c>
      <c r="L35" s="36">
        <v>2</v>
      </c>
      <c r="M35" s="40"/>
      <c r="N35" s="41">
        <v>98770.01</v>
      </c>
      <c r="O35" s="41">
        <v>98770.01</v>
      </c>
      <c r="P35" s="2"/>
    </row>
    <row r="36" spans="1:22" ht="16.5" customHeight="1" x14ac:dyDescent="0.25">
      <c r="A36" s="36">
        <v>98</v>
      </c>
      <c r="B36" s="37" t="s">
        <v>31</v>
      </c>
      <c r="C36" s="37" t="s">
        <v>31</v>
      </c>
      <c r="D36" s="37" t="s">
        <v>32</v>
      </c>
      <c r="E36" s="38" t="s">
        <v>33</v>
      </c>
      <c r="F36" s="38">
        <v>111</v>
      </c>
      <c r="G36" s="39">
        <v>100</v>
      </c>
      <c r="H36" s="19">
        <v>2</v>
      </c>
      <c r="I36" s="36">
        <v>2</v>
      </c>
      <c r="J36" s="36">
        <v>7</v>
      </c>
      <c r="K36" s="36">
        <v>2</v>
      </c>
      <c r="L36" s="36">
        <v>2</v>
      </c>
      <c r="M36" s="40"/>
      <c r="N36" s="41">
        <v>71820</v>
      </c>
      <c r="O36" s="41">
        <v>71820</v>
      </c>
      <c r="P36" s="2"/>
    </row>
    <row r="37" spans="1:22" ht="16.5" customHeight="1" x14ac:dyDescent="0.25">
      <c r="A37" s="36">
        <v>98</v>
      </c>
      <c r="B37" s="37"/>
      <c r="C37" s="37"/>
      <c r="D37" s="37"/>
      <c r="E37" s="38"/>
      <c r="F37" s="38"/>
      <c r="G37" s="39"/>
      <c r="H37" s="19">
        <v>2</v>
      </c>
      <c r="I37" s="36">
        <v>2</v>
      </c>
      <c r="J37" s="36">
        <v>7</v>
      </c>
      <c r="K37" s="36">
        <v>2</v>
      </c>
      <c r="L37" s="36">
        <v>4</v>
      </c>
      <c r="M37" s="40"/>
      <c r="N37" s="41">
        <v>4248</v>
      </c>
      <c r="O37" s="41">
        <v>4248</v>
      </c>
      <c r="P37" s="2"/>
    </row>
    <row r="38" spans="1:22" ht="16.5" customHeight="1" x14ac:dyDescent="0.25">
      <c r="A38" s="36">
        <v>98</v>
      </c>
      <c r="B38" s="37"/>
      <c r="C38" s="37"/>
      <c r="D38" s="37"/>
      <c r="E38" s="38"/>
      <c r="F38" s="38"/>
      <c r="G38" s="39"/>
      <c r="H38" s="19">
        <v>2</v>
      </c>
      <c r="I38" s="36">
        <v>2</v>
      </c>
      <c r="J38" s="36">
        <v>7</v>
      </c>
      <c r="K38" s="36">
        <v>2</v>
      </c>
      <c r="L38" s="36">
        <v>6</v>
      </c>
      <c r="M38" s="40"/>
      <c r="N38" s="41">
        <f>49397.95+1</f>
        <v>49398.95</v>
      </c>
      <c r="O38" s="41">
        <f>49397.95+340</f>
        <v>49737.95</v>
      </c>
      <c r="P38" s="2"/>
    </row>
    <row r="39" spans="1:22" ht="16.5" customHeight="1" x14ac:dyDescent="0.25">
      <c r="A39" s="36">
        <v>98</v>
      </c>
      <c r="B39" s="37" t="s">
        <v>31</v>
      </c>
      <c r="C39" s="37" t="s">
        <v>31</v>
      </c>
      <c r="D39" s="37" t="s">
        <v>32</v>
      </c>
      <c r="E39" s="38" t="s">
        <v>33</v>
      </c>
      <c r="F39" s="38">
        <v>111</v>
      </c>
      <c r="G39" s="39">
        <v>100</v>
      </c>
      <c r="H39" s="19">
        <v>2</v>
      </c>
      <c r="I39" s="36">
        <v>2</v>
      </c>
      <c r="J39" s="36">
        <v>8</v>
      </c>
      <c r="K39" s="36">
        <v>2</v>
      </c>
      <c r="L39" s="36"/>
      <c r="M39" s="40"/>
      <c r="N39" s="41">
        <v>86161.48</v>
      </c>
      <c r="O39" s="41">
        <v>86161.48</v>
      </c>
      <c r="P39" s="2"/>
    </row>
    <row r="40" spans="1:22" ht="16.5" customHeight="1" x14ac:dyDescent="0.25">
      <c r="A40" s="36">
        <v>98</v>
      </c>
      <c r="B40" s="37" t="s">
        <v>31</v>
      </c>
      <c r="C40" s="37" t="s">
        <v>31</v>
      </c>
      <c r="D40" s="37" t="s">
        <v>32</v>
      </c>
      <c r="E40" s="38" t="s">
        <v>33</v>
      </c>
      <c r="F40" s="38">
        <v>111</v>
      </c>
      <c r="G40" s="39">
        <v>100</v>
      </c>
      <c r="H40" s="19">
        <v>2</v>
      </c>
      <c r="I40" s="36">
        <v>2</v>
      </c>
      <c r="J40" s="36">
        <v>8</v>
      </c>
      <c r="K40" s="36">
        <v>4</v>
      </c>
      <c r="L40" s="36"/>
      <c r="M40" s="40"/>
      <c r="N40" s="41">
        <v>21240</v>
      </c>
      <c r="O40" s="41">
        <v>21240</v>
      </c>
      <c r="P40" s="2"/>
      <c r="V40" s="43"/>
    </row>
    <row r="41" spans="1:22" ht="16.5" customHeight="1" x14ac:dyDescent="0.25">
      <c r="A41" s="36">
        <v>98</v>
      </c>
      <c r="B41" s="37" t="s">
        <v>31</v>
      </c>
      <c r="C41" s="37" t="s">
        <v>31</v>
      </c>
      <c r="D41" s="37" t="s">
        <v>32</v>
      </c>
      <c r="E41" s="38" t="s">
        <v>33</v>
      </c>
      <c r="F41" s="38">
        <v>111</v>
      </c>
      <c r="G41" s="39">
        <v>100</v>
      </c>
      <c r="H41" s="19">
        <v>2</v>
      </c>
      <c r="I41" s="36">
        <v>2</v>
      </c>
      <c r="J41" s="36">
        <v>8</v>
      </c>
      <c r="K41" s="36">
        <v>6</v>
      </c>
      <c r="L41" s="36">
        <v>1</v>
      </c>
      <c r="M41" s="40">
        <v>0</v>
      </c>
      <c r="N41" s="41">
        <v>8000</v>
      </c>
      <c r="O41" s="41">
        <v>8000</v>
      </c>
      <c r="P41" s="2"/>
    </row>
    <row r="42" spans="1:22" ht="16.5" customHeight="1" x14ac:dyDescent="0.25">
      <c r="A42" s="36">
        <v>98</v>
      </c>
      <c r="B42" s="37" t="s">
        <v>31</v>
      </c>
      <c r="C42" s="37" t="s">
        <v>31</v>
      </c>
      <c r="D42" s="37" t="s">
        <v>32</v>
      </c>
      <c r="E42" s="38" t="s">
        <v>33</v>
      </c>
      <c r="F42" s="38">
        <v>111</v>
      </c>
      <c r="G42" s="39">
        <v>100</v>
      </c>
      <c r="H42" s="19">
        <v>2</v>
      </c>
      <c r="I42" s="36">
        <v>2</v>
      </c>
      <c r="J42" s="36">
        <v>8</v>
      </c>
      <c r="K42" s="36">
        <v>6</v>
      </c>
      <c r="L42" s="36">
        <v>2</v>
      </c>
      <c r="M42" s="40"/>
      <c r="N42" s="41">
        <v>0</v>
      </c>
      <c r="O42" s="41">
        <v>0</v>
      </c>
      <c r="P42" s="2"/>
    </row>
    <row r="43" spans="1:22" x14ac:dyDescent="0.25">
      <c r="A43" s="36">
        <v>98</v>
      </c>
      <c r="B43" s="44" t="s">
        <v>31</v>
      </c>
      <c r="C43" s="44" t="s">
        <v>31</v>
      </c>
      <c r="D43" s="44" t="s">
        <v>32</v>
      </c>
      <c r="E43" s="38" t="s">
        <v>33</v>
      </c>
      <c r="F43" s="38">
        <v>111</v>
      </c>
      <c r="G43" s="39">
        <v>100</v>
      </c>
      <c r="H43" s="19">
        <v>2</v>
      </c>
      <c r="I43" s="36">
        <v>2</v>
      </c>
      <c r="J43" s="36">
        <v>8</v>
      </c>
      <c r="K43" s="36">
        <v>7</v>
      </c>
      <c r="L43" s="36">
        <v>1</v>
      </c>
      <c r="M43" s="40"/>
      <c r="N43" s="41">
        <v>0</v>
      </c>
      <c r="O43" s="41">
        <v>0</v>
      </c>
      <c r="P43" s="2"/>
    </row>
    <row r="44" spans="1:22" x14ac:dyDescent="0.25">
      <c r="A44" s="36">
        <v>98</v>
      </c>
      <c r="B44" s="44" t="s">
        <v>31</v>
      </c>
      <c r="C44" s="44" t="s">
        <v>31</v>
      </c>
      <c r="D44" s="44" t="s">
        <v>32</v>
      </c>
      <c r="E44" s="38" t="s">
        <v>33</v>
      </c>
      <c r="F44" s="38">
        <v>111</v>
      </c>
      <c r="G44" s="39">
        <v>100</v>
      </c>
      <c r="H44" s="19">
        <v>2</v>
      </c>
      <c r="I44" s="36">
        <v>2</v>
      </c>
      <c r="J44" s="36">
        <v>8</v>
      </c>
      <c r="K44" s="36">
        <v>7</v>
      </c>
      <c r="L44" s="36">
        <v>3</v>
      </c>
      <c r="M44" s="40"/>
      <c r="N44" s="41">
        <v>240000</v>
      </c>
      <c r="O44" s="41">
        <f>240000+16640</f>
        <v>256640</v>
      </c>
      <c r="P44" s="2"/>
    </row>
    <row r="45" spans="1:22" x14ac:dyDescent="0.25">
      <c r="A45" s="36">
        <v>98</v>
      </c>
      <c r="B45" s="44" t="s">
        <v>31</v>
      </c>
      <c r="C45" s="44" t="s">
        <v>31</v>
      </c>
      <c r="D45" s="44" t="s">
        <v>32</v>
      </c>
      <c r="E45" s="38" t="s">
        <v>33</v>
      </c>
      <c r="F45" s="38">
        <v>111</v>
      </c>
      <c r="G45" s="39">
        <v>100</v>
      </c>
      <c r="H45" s="19">
        <v>2</v>
      </c>
      <c r="I45" s="36">
        <v>2</v>
      </c>
      <c r="J45" s="36">
        <v>8</v>
      </c>
      <c r="K45" s="36">
        <v>7</v>
      </c>
      <c r="L45" s="36">
        <v>4</v>
      </c>
      <c r="M45" s="40"/>
      <c r="N45" s="41">
        <v>62002</v>
      </c>
      <c r="O45" s="41">
        <v>62002</v>
      </c>
      <c r="P45" s="2"/>
      <c r="V45" s="45"/>
    </row>
    <row r="46" spans="1:22" x14ac:dyDescent="0.25">
      <c r="A46" s="36">
        <v>98</v>
      </c>
      <c r="B46" s="44" t="s">
        <v>31</v>
      </c>
      <c r="C46" s="44" t="s">
        <v>31</v>
      </c>
      <c r="D46" s="44" t="s">
        <v>32</v>
      </c>
      <c r="E46" s="38" t="s">
        <v>33</v>
      </c>
      <c r="F46" s="38">
        <v>111</v>
      </c>
      <c r="G46" s="39">
        <v>100</v>
      </c>
      <c r="H46" s="19">
        <v>2</v>
      </c>
      <c r="I46" s="36">
        <v>2</v>
      </c>
      <c r="J46" s="36">
        <v>8</v>
      </c>
      <c r="K46" s="36">
        <v>7</v>
      </c>
      <c r="L46" s="36">
        <v>5</v>
      </c>
      <c r="M46" s="40">
        <v>0</v>
      </c>
      <c r="N46" s="41">
        <v>0</v>
      </c>
      <c r="O46" s="41">
        <v>0</v>
      </c>
      <c r="P46" s="2"/>
    </row>
    <row r="47" spans="1:22" x14ac:dyDescent="0.25">
      <c r="A47" s="36">
        <v>98</v>
      </c>
      <c r="B47" s="44" t="s">
        <v>31</v>
      </c>
      <c r="C47" s="44" t="s">
        <v>31</v>
      </c>
      <c r="D47" s="44" t="s">
        <v>32</v>
      </c>
      <c r="E47" s="38" t="s">
        <v>33</v>
      </c>
      <c r="F47" s="38">
        <v>111</v>
      </c>
      <c r="G47" s="39">
        <v>100</v>
      </c>
      <c r="H47" s="19">
        <v>2</v>
      </c>
      <c r="I47" s="36">
        <v>2</v>
      </c>
      <c r="J47" s="36">
        <v>8</v>
      </c>
      <c r="K47" s="36">
        <v>7</v>
      </c>
      <c r="L47" s="36">
        <v>6</v>
      </c>
      <c r="M47" s="40">
        <f>1800+1250+6250+5000+1250+1800+700+665+2646.75+1761.15+3240+2250+11250+9000+2250+3240+1260-892.72</f>
        <v>54720.18</v>
      </c>
      <c r="N47" s="41">
        <v>9355477.1199999992</v>
      </c>
      <c r="O47" s="41">
        <f>9355477.12+5201-M47-81</f>
        <v>9305876.9399999995</v>
      </c>
      <c r="P47" s="2"/>
    </row>
    <row r="48" spans="1:22" x14ac:dyDescent="0.25">
      <c r="A48" s="36">
        <v>98</v>
      </c>
      <c r="B48" s="44" t="s">
        <v>31</v>
      </c>
      <c r="C48" s="44" t="s">
        <v>31</v>
      </c>
      <c r="D48" s="44" t="s">
        <v>32</v>
      </c>
      <c r="E48" s="38" t="s">
        <v>33</v>
      </c>
      <c r="F48" s="38">
        <v>111</v>
      </c>
      <c r="G48" s="39">
        <v>100</v>
      </c>
      <c r="H48" s="19">
        <v>2</v>
      </c>
      <c r="I48" s="36">
        <v>2</v>
      </c>
      <c r="J48" s="36">
        <v>9</v>
      </c>
      <c r="K48" s="36">
        <v>2</v>
      </c>
      <c r="L48" s="36">
        <v>1</v>
      </c>
      <c r="M48" s="40">
        <f>6585+6382.5+11853+11488.5</f>
        <v>36309</v>
      </c>
      <c r="N48" s="41">
        <v>3635090.19</v>
      </c>
      <c r="O48" s="41">
        <f>3635090.19+3030-M48</f>
        <v>3601811.19</v>
      </c>
      <c r="P48" s="2"/>
    </row>
    <row r="49" spans="1:23" ht="15" customHeight="1" x14ac:dyDescent="0.25">
      <c r="A49" s="36">
        <v>98</v>
      </c>
      <c r="B49" s="44" t="s">
        <v>31</v>
      </c>
      <c r="C49" s="44" t="s">
        <v>31</v>
      </c>
      <c r="D49" s="44" t="s">
        <v>32</v>
      </c>
      <c r="E49" s="38" t="s">
        <v>33</v>
      </c>
      <c r="F49" s="38">
        <v>111</v>
      </c>
      <c r="G49" s="39">
        <v>100</v>
      </c>
      <c r="H49" s="19">
        <v>2</v>
      </c>
      <c r="I49" s="36">
        <v>3</v>
      </c>
      <c r="J49" s="36">
        <v>1</v>
      </c>
      <c r="K49" s="36">
        <v>1</v>
      </c>
      <c r="L49" s="36">
        <v>1</v>
      </c>
      <c r="M49" s="40"/>
      <c r="N49" s="41">
        <v>0</v>
      </c>
      <c r="O49" s="41">
        <v>0</v>
      </c>
      <c r="P49" s="2"/>
    </row>
    <row r="50" spans="1:23" ht="15.75" hidden="1" customHeight="1" x14ac:dyDescent="0.25">
      <c r="A50" s="36">
        <v>98</v>
      </c>
      <c r="B50" s="44" t="s">
        <v>31</v>
      </c>
      <c r="C50" s="44" t="s">
        <v>31</v>
      </c>
      <c r="D50" s="44" t="s">
        <v>32</v>
      </c>
      <c r="E50" s="38" t="s">
        <v>33</v>
      </c>
      <c r="F50" s="38">
        <v>111</v>
      </c>
      <c r="G50" s="39">
        <v>100</v>
      </c>
      <c r="H50" s="19">
        <v>2</v>
      </c>
      <c r="I50" s="36">
        <v>3</v>
      </c>
      <c r="J50" s="36">
        <v>2</v>
      </c>
      <c r="K50" s="36">
        <v>3</v>
      </c>
      <c r="L50" s="36"/>
      <c r="M50" s="40"/>
      <c r="N50" s="41">
        <v>345268</v>
      </c>
      <c r="O50" s="41">
        <v>345268</v>
      </c>
      <c r="P50" s="2"/>
    </row>
    <row r="51" spans="1:23" ht="15.75" hidden="1" customHeight="1" x14ac:dyDescent="0.25">
      <c r="A51" s="36">
        <v>98</v>
      </c>
      <c r="B51" s="44"/>
      <c r="C51" s="44"/>
      <c r="D51" s="44"/>
      <c r="E51" s="38"/>
      <c r="F51" s="38"/>
      <c r="G51" s="39"/>
      <c r="H51" s="19">
        <v>2</v>
      </c>
      <c r="I51" s="36">
        <v>3</v>
      </c>
      <c r="J51" s="36">
        <v>3</v>
      </c>
      <c r="K51" s="36">
        <v>1</v>
      </c>
      <c r="L51" s="36"/>
      <c r="M51" s="40"/>
      <c r="N51" s="41">
        <v>0</v>
      </c>
      <c r="O51" s="41">
        <v>0</v>
      </c>
      <c r="P51" s="2"/>
    </row>
    <row r="52" spans="1:23" x14ac:dyDescent="0.25">
      <c r="A52" s="36">
        <v>98</v>
      </c>
      <c r="B52" s="44"/>
      <c r="C52" s="44"/>
      <c r="D52" s="44"/>
      <c r="E52" s="38"/>
      <c r="F52" s="38"/>
      <c r="G52" s="39"/>
      <c r="H52" s="19">
        <v>2</v>
      </c>
      <c r="I52" s="36">
        <v>3</v>
      </c>
      <c r="J52" s="36">
        <v>3</v>
      </c>
      <c r="K52" s="36">
        <v>2</v>
      </c>
      <c r="L52" s="36"/>
      <c r="M52" s="40"/>
      <c r="N52" s="41">
        <v>0</v>
      </c>
      <c r="O52" s="41">
        <v>0</v>
      </c>
      <c r="P52" s="2"/>
    </row>
    <row r="53" spans="1:23" x14ac:dyDescent="0.25">
      <c r="A53" s="36">
        <v>98</v>
      </c>
      <c r="B53" s="44"/>
      <c r="C53" s="44"/>
      <c r="D53" s="44"/>
      <c r="E53" s="38"/>
      <c r="F53" s="38"/>
      <c r="G53" s="39"/>
      <c r="H53" s="19">
        <v>2</v>
      </c>
      <c r="I53" s="36">
        <v>3</v>
      </c>
      <c r="J53" s="36">
        <v>3</v>
      </c>
      <c r="K53" s="36">
        <v>3</v>
      </c>
      <c r="L53" s="36"/>
      <c r="M53" s="40"/>
      <c r="N53" s="41">
        <v>0</v>
      </c>
      <c r="O53" s="41">
        <v>0</v>
      </c>
      <c r="P53" s="2"/>
    </row>
    <row r="54" spans="1:23" ht="15.75" hidden="1" customHeight="1" x14ac:dyDescent="0.25">
      <c r="A54" s="36">
        <v>98</v>
      </c>
      <c r="B54" s="44" t="s">
        <v>31</v>
      </c>
      <c r="C54" s="44" t="s">
        <v>31</v>
      </c>
      <c r="D54" s="44" t="s">
        <v>32</v>
      </c>
      <c r="E54" s="38" t="s">
        <v>33</v>
      </c>
      <c r="F54" s="38">
        <v>111</v>
      </c>
      <c r="G54" s="39">
        <v>100</v>
      </c>
      <c r="H54" s="19">
        <v>2</v>
      </c>
      <c r="I54" s="36">
        <v>3</v>
      </c>
      <c r="J54" s="36">
        <v>3</v>
      </c>
      <c r="K54" s="36">
        <v>4</v>
      </c>
      <c r="L54" s="36"/>
      <c r="M54" s="40"/>
      <c r="N54" s="41">
        <v>0</v>
      </c>
      <c r="O54" s="41">
        <v>0</v>
      </c>
      <c r="P54" s="2"/>
    </row>
    <row r="55" spans="1:23" x14ac:dyDescent="0.25">
      <c r="A55" s="36">
        <v>98</v>
      </c>
      <c r="B55" s="44" t="s">
        <v>31</v>
      </c>
      <c r="C55" s="44" t="s">
        <v>31</v>
      </c>
      <c r="D55" s="44" t="s">
        <v>32</v>
      </c>
      <c r="E55" s="38" t="s">
        <v>33</v>
      </c>
      <c r="F55" s="38">
        <v>111</v>
      </c>
      <c r="G55" s="39">
        <v>100</v>
      </c>
      <c r="H55" s="19">
        <v>2</v>
      </c>
      <c r="I55" s="36">
        <v>3</v>
      </c>
      <c r="J55" s="36">
        <v>7</v>
      </c>
      <c r="K55" s="36">
        <v>1</v>
      </c>
      <c r="L55" s="36">
        <v>1</v>
      </c>
      <c r="M55" s="40">
        <v>0</v>
      </c>
      <c r="N55" s="41">
        <v>360000</v>
      </c>
      <c r="O55" s="41">
        <v>360000</v>
      </c>
      <c r="P55" s="2"/>
    </row>
    <row r="56" spans="1:23" x14ac:dyDescent="0.25">
      <c r="A56" s="36">
        <v>98</v>
      </c>
      <c r="B56" s="44" t="s">
        <v>31</v>
      </c>
      <c r="C56" s="44" t="s">
        <v>31</v>
      </c>
      <c r="D56" s="44" t="s">
        <v>32</v>
      </c>
      <c r="E56" s="38" t="s">
        <v>33</v>
      </c>
      <c r="F56" s="38">
        <v>111</v>
      </c>
      <c r="G56" s="39">
        <v>100</v>
      </c>
      <c r="H56" s="19">
        <v>2</v>
      </c>
      <c r="I56" s="36">
        <v>3</v>
      </c>
      <c r="J56" s="36">
        <v>9</v>
      </c>
      <c r="K56" s="36">
        <v>1</v>
      </c>
      <c r="L56" s="36"/>
      <c r="M56" s="40"/>
      <c r="N56" s="41">
        <v>0</v>
      </c>
      <c r="O56" s="41">
        <v>0</v>
      </c>
      <c r="P56" s="2" t="s">
        <v>34</v>
      </c>
      <c r="Q56" t="s">
        <v>35</v>
      </c>
    </row>
    <row r="57" spans="1:23" x14ac:dyDescent="0.25">
      <c r="A57" s="36">
        <v>98</v>
      </c>
      <c r="B57" s="44" t="s">
        <v>31</v>
      </c>
      <c r="C57" s="44" t="s">
        <v>31</v>
      </c>
      <c r="D57" s="44" t="s">
        <v>32</v>
      </c>
      <c r="E57" s="38" t="s">
        <v>33</v>
      </c>
      <c r="F57" s="38">
        <v>111</v>
      </c>
      <c r="G57" s="39">
        <v>100</v>
      </c>
      <c r="H57" s="19">
        <v>2</v>
      </c>
      <c r="I57" s="36">
        <v>3</v>
      </c>
      <c r="J57" s="36">
        <v>9</v>
      </c>
      <c r="K57" s="36">
        <v>2</v>
      </c>
      <c r="L57" s="36"/>
      <c r="M57" s="40"/>
      <c r="N57" s="41">
        <v>695910.68</v>
      </c>
      <c r="O57" s="41">
        <f>695910.68+118</f>
        <v>696028.68</v>
      </c>
      <c r="P57" s="46">
        <v>49</v>
      </c>
      <c r="Q57" s="1">
        <v>3000</v>
      </c>
      <c r="R57" t="s">
        <v>36</v>
      </c>
    </row>
    <row r="58" spans="1:23" x14ac:dyDescent="0.25">
      <c r="A58" s="36">
        <v>98</v>
      </c>
      <c r="B58" s="44" t="s">
        <v>31</v>
      </c>
      <c r="C58" s="44" t="s">
        <v>31</v>
      </c>
      <c r="D58" s="44" t="s">
        <v>32</v>
      </c>
      <c r="E58" s="38" t="s">
        <v>33</v>
      </c>
      <c r="F58" s="38">
        <v>111</v>
      </c>
      <c r="G58" s="39">
        <v>100</v>
      </c>
      <c r="H58" s="19">
        <v>2</v>
      </c>
      <c r="I58" s="36">
        <v>3</v>
      </c>
      <c r="J58" s="36">
        <v>9</v>
      </c>
      <c r="K58" s="36">
        <v>5</v>
      </c>
      <c r="L58" s="36"/>
      <c r="M58" s="40"/>
      <c r="N58" s="41">
        <v>84517</v>
      </c>
      <c r="O58" s="41">
        <v>84517</v>
      </c>
      <c r="P58" s="46">
        <v>48</v>
      </c>
      <c r="Q58" s="1">
        <v>1000</v>
      </c>
    </row>
    <row r="59" spans="1:23" x14ac:dyDescent="0.25">
      <c r="A59" s="36">
        <v>98</v>
      </c>
      <c r="B59" s="44"/>
      <c r="C59" s="44"/>
      <c r="D59" s="44"/>
      <c r="E59" s="38"/>
      <c r="F59" s="38"/>
      <c r="G59" s="39"/>
      <c r="H59" s="19">
        <v>2</v>
      </c>
      <c r="I59" s="36">
        <v>3</v>
      </c>
      <c r="J59" s="36">
        <v>9</v>
      </c>
      <c r="K59" s="36">
        <v>8</v>
      </c>
      <c r="L59" s="36"/>
      <c r="M59" s="40"/>
      <c r="N59" s="41">
        <v>2884</v>
      </c>
      <c r="O59" s="41">
        <v>2884</v>
      </c>
      <c r="P59" s="46">
        <v>37</v>
      </c>
      <c r="Q59" s="1">
        <v>2028.79</v>
      </c>
    </row>
    <row r="60" spans="1:23" ht="28.5" customHeight="1" x14ac:dyDescent="0.25">
      <c r="A60" s="36">
        <v>98</v>
      </c>
      <c r="B60" s="44"/>
      <c r="C60" s="44"/>
      <c r="D60" s="44"/>
      <c r="E60" s="38"/>
      <c r="F60" s="38"/>
      <c r="G60" s="39"/>
      <c r="H60" s="19">
        <v>2</v>
      </c>
      <c r="I60" s="36">
        <v>3</v>
      </c>
      <c r="J60" s="36">
        <v>9</v>
      </c>
      <c r="K60" s="36">
        <v>9</v>
      </c>
      <c r="L60" s="36"/>
      <c r="M60" s="40"/>
      <c r="N60" s="41">
        <v>52633</v>
      </c>
      <c r="O60" s="41">
        <v>52633</v>
      </c>
      <c r="P60" s="46"/>
      <c r="Q60" s="1"/>
      <c r="T60" s="9"/>
      <c r="V60" s="45"/>
    </row>
    <row r="61" spans="1:23" ht="21" customHeight="1" x14ac:dyDescent="0.25">
      <c r="A61" s="36">
        <v>98</v>
      </c>
      <c r="B61" s="44" t="s">
        <v>31</v>
      </c>
      <c r="C61" s="44" t="s">
        <v>31</v>
      </c>
      <c r="D61" s="44" t="s">
        <v>32</v>
      </c>
      <c r="E61" s="38" t="s">
        <v>33</v>
      </c>
      <c r="F61" s="38">
        <v>111</v>
      </c>
      <c r="G61" s="39">
        <v>100</v>
      </c>
      <c r="H61" s="19">
        <v>2</v>
      </c>
      <c r="I61" s="36">
        <v>6</v>
      </c>
      <c r="J61" s="36">
        <v>1</v>
      </c>
      <c r="K61" s="36">
        <v>1</v>
      </c>
      <c r="L61" s="36"/>
      <c r="M61" s="40"/>
      <c r="N61" s="40">
        <v>116942</v>
      </c>
      <c r="O61" s="40">
        <v>116942</v>
      </c>
      <c r="P61" s="46"/>
      <c r="Q61" s="1"/>
      <c r="W61" s="6"/>
    </row>
    <row r="62" spans="1:23" ht="17.25" customHeight="1" x14ac:dyDescent="0.25">
      <c r="A62" s="36">
        <v>98</v>
      </c>
      <c r="B62" s="44" t="s">
        <v>31</v>
      </c>
      <c r="C62" s="44" t="s">
        <v>31</v>
      </c>
      <c r="D62" s="44" t="s">
        <v>32</v>
      </c>
      <c r="E62" s="38" t="s">
        <v>33</v>
      </c>
      <c r="F62" s="38">
        <v>111</v>
      </c>
      <c r="G62" s="39">
        <v>100</v>
      </c>
      <c r="H62" s="19">
        <v>2</v>
      </c>
      <c r="I62" s="36">
        <v>6</v>
      </c>
      <c r="J62" s="36">
        <v>1</v>
      </c>
      <c r="K62" s="36">
        <v>4</v>
      </c>
      <c r="L62" s="36"/>
      <c r="M62" s="40"/>
      <c r="N62" s="40">
        <v>345907</v>
      </c>
      <c r="O62" s="40">
        <f>345907+3520</f>
        <v>349427</v>
      </c>
      <c r="P62" s="46">
        <v>58</v>
      </c>
      <c r="Q62" s="1">
        <v>19067.8</v>
      </c>
    </row>
    <row r="63" spans="1:23" ht="18.75" customHeight="1" x14ac:dyDescent="0.25">
      <c r="A63" s="36">
        <v>98</v>
      </c>
      <c r="B63" s="44" t="s">
        <v>31</v>
      </c>
      <c r="C63" s="44" t="s">
        <v>31</v>
      </c>
      <c r="D63" s="44" t="s">
        <v>32</v>
      </c>
      <c r="E63" s="38" t="s">
        <v>33</v>
      </c>
      <c r="F63" s="38">
        <v>111</v>
      </c>
      <c r="G63" s="39">
        <v>100</v>
      </c>
      <c r="H63" s="19">
        <v>2</v>
      </c>
      <c r="I63" s="36">
        <v>6</v>
      </c>
      <c r="J63" s="36">
        <v>1</v>
      </c>
      <c r="K63" s="36">
        <v>8</v>
      </c>
      <c r="L63" s="36"/>
      <c r="M63" s="40"/>
      <c r="N63" s="40"/>
      <c r="O63" s="40"/>
      <c r="P63" s="46">
        <v>58</v>
      </c>
      <c r="Q63" s="1">
        <v>19067.8</v>
      </c>
      <c r="U63" s="47"/>
    </row>
    <row r="64" spans="1:23" ht="18.75" customHeight="1" x14ac:dyDescent="0.25">
      <c r="A64" s="36">
        <v>98</v>
      </c>
      <c r="B64" s="44"/>
      <c r="C64" s="44"/>
      <c r="D64" s="44"/>
      <c r="E64" s="38"/>
      <c r="F64" s="38"/>
      <c r="G64" s="39"/>
      <c r="H64" s="19">
        <v>2</v>
      </c>
      <c r="I64" s="36">
        <v>6</v>
      </c>
      <c r="J64" s="36">
        <v>1</v>
      </c>
      <c r="K64" s="36">
        <v>9</v>
      </c>
      <c r="L64" s="36"/>
      <c r="M64" s="40"/>
      <c r="N64" s="40">
        <v>0</v>
      </c>
      <c r="O64" s="40">
        <v>0</v>
      </c>
      <c r="P64" s="46">
        <v>58</v>
      </c>
      <c r="Q64" s="1">
        <v>19067.8</v>
      </c>
    </row>
    <row r="65" spans="1:22" x14ac:dyDescent="0.25">
      <c r="A65" s="36">
        <v>98</v>
      </c>
      <c r="B65" s="44" t="s">
        <v>31</v>
      </c>
      <c r="C65" s="44" t="s">
        <v>31</v>
      </c>
      <c r="D65" s="44" t="s">
        <v>32</v>
      </c>
      <c r="E65" s="38" t="s">
        <v>33</v>
      </c>
      <c r="F65" s="38">
        <v>111</v>
      </c>
      <c r="G65" s="39">
        <v>100</v>
      </c>
      <c r="H65" s="19">
        <v>2</v>
      </c>
      <c r="I65" s="36">
        <v>6</v>
      </c>
      <c r="J65" s="36">
        <v>2</v>
      </c>
      <c r="K65" s="36">
        <v>3</v>
      </c>
      <c r="L65" s="36"/>
      <c r="M65" s="40"/>
      <c r="N65" s="41">
        <v>301141</v>
      </c>
      <c r="O65" s="41">
        <v>301141</v>
      </c>
      <c r="P65" s="46"/>
      <c r="Q65" s="1"/>
      <c r="V65" s="45"/>
    </row>
    <row r="66" spans="1:22" ht="15.75" thickBot="1" x14ac:dyDescent="0.3">
      <c r="A66" s="48" t="s">
        <v>37</v>
      </c>
      <c r="B66" s="37"/>
      <c r="C66" s="37"/>
      <c r="D66" s="37"/>
      <c r="E66" s="38"/>
      <c r="F66" s="38"/>
      <c r="H66" s="19">
        <v>4</v>
      </c>
      <c r="I66" s="36">
        <v>2</v>
      </c>
      <c r="J66" s="36">
        <v>1</v>
      </c>
      <c r="K66" s="36">
        <v>1</v>
      </c>
      <c r="L66" s="36">
        <v>1</v>
      </c>
      <c r="M66" s="40"/>
      <c r="N66" s="49"/>
      <c r="O66" s="50">
        <f>+'[1]Calculo Variaciones DigePrep.'!D93</f>
        <v>348407</v>
      </c>
      <c r="P66" s="46">
        <v>63</v>
      </c>
      <c r="Q66" s="1">
        <v>4795.1499999999996</v>
      </c>
    </row>
    <row r="67" spans="1:22" ht="15.75" thickBot="1" x14ac:dyDescent="0.3">
      <c r="A67" s="51"/>
      <c r="B67" s="52"/>
      <c r="C67" s="52"/>
      <c r="D67" s="52"/>
      <c r="E67" s="53"/>
      <c r="F67" s="53"/>
      <c r="G67" s="11"/>
      <c r="H67" s="54"/>
      <c r="I67" s="55"/>
      <c r="J67" s="55"/>
      <c r="K67" s="55"/>
      <c r="L67" s="55"/>
      <c r="M67" s="56"/>
      <c r="N67" s="57">
        <v>0</v>
      </c>
      <c r="O67" s="58"/>
      <c r="P67" s="46">
        <v>82</v>
      </c>
      <c r="Q67" s="1">
        <v>481.65</v>
      </c>
      <c r="U67" s="1"/>
    </row>
    <row r="68" spans="1:22" ht="15.75" thickBot="1" x14ac:dyDescent="0.3">
      <c r="A68" s="71" t="s">
        <v>38</v>
      </c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59"/>
      <c r="M68" s="60">
        <f>SUM(M9:M66)</f>
        <v>806248.70000000007</v>
      </c>
      <c r="N68" s="60">
        <f>SUM(N9:N67)</f>
        <v>45480113.159999996</v>
      </c>
      <c r="O68" s="60">
        <f>SUM(O9:O67)</f>
        <v>45480113.460000001</v>
      </c>
      <c r="P68" s="46">
        <v>92</v>
      </c>
      <c r="Q68" s="1">
        <v>2127</v>
      </c>
      <c r="T68" s="6"/>
      <c r="U68" s="1"/>
    </row>
    <row r="69" spans="1:22" ht="15.75" thickTop="1" x14ac:dyDescent="0.25">
      <c r="B69" s="61"/>
      <c r="C69" s="37"/>
      <c r="G69" s="62"/>
      <c r="H69" s="62"/>
      <c r="I69" s="62"/>
      <c r="J69" s="62"/>
      <c r="K69" s="62"/>
      <c r="L69" s="62"/>
      <c r="M69" s="63"/>
      <c r="N69" s="64"/>
      <c r="O69" s="64"/>
      <c r="P69" s="65"/>
      <c r="Q69" s="1">
        <f>SUM(Q57:Q68)</f>
        <v>70635.989999999991</v>
      </c>
      <c r="U69" s="1"/>
    </row>
    <row r="70" spans="1:22" x14ac:dyDescent="0.25">
      <c r="M70" s="66"/>
      <c r="N70" s="6"/>
      <c r="S70" s="2"/>
      <c r="T70" s="6"/>
    </row>
    <row r="71" spans="1:22" ht="15.75" x14ac:dyDescent="0.25">
      <c r="H71" s="7" t="s">
        <v>2</v>
      </c>
      <c r="K71" s="3"/>
      <c r="L71" s="3"/>
      <c r="M71" s="3"/>
      <c r="O71" s="6"/>
      <c r="S71" s="6"/>
    </row>
    <row r="72" spans="1:22" ht="15.75" x14ac:dyDescent="0.25">
      <c r="H72" s="7" t="s">
        <v>0</v>
      </c>
      <c r="K72" s="73" t="s">
        <v>1</v>
      </c>
      <c r="L72" s="73"/>
      <c r="M72" s="73"/>
      <c r="S72" s="1">
        <v>45456386</v>
      </c>
      <c r="T72" s="6"/>
    </row>
    <row r="73" spans="1:22" ht="15.75" x14ac:dyDescent="0.25">
      <c r="B73" s="10"/>
      <c r="C73" s="19"/>
      <c r="D73" s="67" t="s">
        <v>39</v>
      </c>
      <c r="E73" s="10"/>
      <c r="F73" s="19"/>
      <c r="H73" s="4"/>
      <c r="K73" s="5"/>
      <c r="M73"/>
      <c r="N73" s="6"/>
      <c r="S73" s="2"/>
    </row>
    <row r="74" spans="1:22" ht="15.75" x14ac:dyDescent="0.25">
      <c r="B74" s="10"/>
      <c r="C74" s="19"/>
      <c r="D74" s="67" t="s">
        <v>40</v>
      </c>
      <c r="E74" s="10"/>
      <c r="F74" s="19"/>
      <c r="H74" s="4"/>
      <c r="M74"/>
      <c r="S74" s="2">
        <f>+O68</f>
        <v>45480113.460000001</v>
      </c>
    </row>
    <row r="75" spans="1:22" ht="15.75" x14ac:dyDescent="0.25">
      <c r="B75" s="10"/>
      <c r="C75" s="19"/>
      <c r="D75" s="67" t="s">
        <v>41</v>
      </c>
      <c r="E75" s="10"/>
      <c r="F75" s="19"/>
      <c r="H75" s="7" t="s">
        <v>2</v>
      </c>
      <c r="K75" s="3"/>
      <c r="L75" s="3"/>
      <c r="M75" s="3"/>
      <c r="S75" s="2">
        <f>+N68</f>
        <v>45480113.159999996</v>
      </c>
    </row>
    <row r="76" spans="1:22" ht="15.75" x14ac:dyDescent="0.25">
      <c r="H76" s="7" t="s">
        <v>3</v>
      </c>
      <c r="K76" s="74" t="s">
        <v>4</v>
      </c>
      <c r="L76" s="74"/>
      <c r="M76" s="74"/>
      <c r="S76" s="2">
        <f>+S75-S74</f>
        <v>-0.30000000447034836</v>
      </c>
      <c r="U76" s="1"/>
    </row>
    <row r="77" spans="1:22" x14ac:dyDescent="0.25">
      <c r="O77" s="1"/>
    </row>
    <row r="78" spans="1:22" x14ac:dyDescent="0.25">
      <c r="O78" s="1"/>
    </row>
    <row r="79" spans="1:22" x14ac:dyDescent="0.25">
      <c r="M79" s="68"/>
      <c r="N79" s="2"/>
    </row>
    <row r="80" spans="1:22" x14ac:dyDescent="0.25">
      <c r="A80" s="69"/>
      <c r="B80" s="69"/>
      <c r="C80" s="69"/>
      <c r="D80" s="69"/>
      <c r="E80" s="69"/>
      <c r="F80" s="69"/>
      <c r="G80" s="69"/>
      <c r="H80" s="69"/>
      <c r="I80" s="69"/>
      <c r="J80" s="69"/>
      <c r="M80" s="68"/>
      <c r="N80" s="70"/>
    </row>
    <row r="81" spans="1:14" x14ac:dyDescent="0.25">
      <c r="A81" s="69"/>
      <c r="B81" s="69"/>
      <c r="C81" s="69"/>
      <c r="D81" s="69"/>
      <c r="E81" s="69"/>
      <c r="F81" s="69"/>
      <c r="G81" s="69"/>
      <c r="H81" s="69"/>
      <c r="I81" s="69"/>
      <c r="J81" s="69"/>
      <c r="N81" s="2"/>
    </row>
    <row r="82" spans="1:14" x14ac:dyDescent="0.25">
      <c r="A82" s="69"/>
      <c r="B82" s="69"/>
      <c r="C82" s="69"/>
      <c r="D82" s="69"/>
      <c r="E82" s="69"/>
      <c r="F82" s="69"/>
      <c r="G82" s="69"/>
      <c r="H82" s="69"/>
      <c r="I82" s="69"/>
      <c r="J82" s="69"/>
      <c r="M82" s="68"/>
      <c r="N82" s="2"/>
    </row>
    <row r="83" spans="1:14" x14ac:dyDescent="0.25">
      <c r="N83" s="65"/>
    </row>
  </sheetData>
  <mergeCells count="10">
    <mergeCell ref="A68:K68"/>
    <mergeCell ref="K72:M72"/>
    <mergeCell ref="K76:M76"/>
    <mergeCell ref="A1:O1"/>
    <mergeCell ref="A2:O2"/>
    <mergeCell ref="A3:O3"/>
    <mergeCell ref="A6:K6"/>
    <mergeCell ref="M6:O6"/>
    <mergeCell ref="A7:G7"/>
    <mergeCell ref="I7:K7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PRESUP.DEL GASTO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2022-01-19T12:42:54Z</dcterms:created>
  <dcterms:modified xsi:type="dcterms:W3CDTF">2023-01-31T15:51:38Z</dcterms:modified>
</cp:coreProperties>
</file>